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holmesl\Desktop\"/>
    </mc:Choice>
  </mc:AlternateContent>
  <xr:revisionPtr revIDLastSave="0" documentId="13_ncr:1_{B24E8851-A141-4AE3-9426-703FFED02103}" xr6:coauthVersionLast="41" xr6:coauthVersionMax="41" xr10:uidLastSave="{00000000-0000-0000-0000-000000000000}"/>
  <bookViews>
    <workbookView xWindow="-28920" yWindow="-120" windowWidth="29040" windowHeight="15840" xr2:uid="{00000000-000D-0000-FFFF-FFFF00000000}"/>
  </bookViews>
  <sheets>
    <sheet name="Tractor Power Calculator" sheetId="5" r:id="rId1"/>
    <sheet name="Data" sheetId="6" state="hidden" r:id="rId2"/>
  </sheets>
  <definedNames>
    <definedName name="AllTasksLookup">Data!$E$22:$J$71</definedName>
    <definedName name="Dropdown_AreaUnits">Data!$B$8:$B$11</definedName>
    <definedName name="Dropdown_FinalPowerAdjustmentFactors">Data!$H$13:$H$19</definedName>
    <definedName name="Dropdown_OutputPowerUnits">Data!$H$4:$H$5</definedName>
    <definedName name="Dropdown_PowerType">#REF!</definedName>
    <definedName name="Dropdown_PowerUnits">#REF!</definedName>
    <definedName name="Dropdown_PriorityCriticalFieldOperation">Data!$B$3:$B$5</definedName>
    <definedName name="Dropdown_SoilCondition">Data!$H$8:$H$10</definedName>
    <definedName name="Dropdown_SpeedUnits">Data!$B$14:$B$16</definedName>
    <definedName name="Dropdown_TimeUnits">Data!$D$3:$D$5</definedName>
    <definedName name="Dropdown_TractorType">#REF!</definedName>
    <definedName name="Dropdown_WeightUnits">#REF!</definedName>
    <definedName name="Dropdown_WorkingDepthUnits">Data!$E$13:$E$18</definedName>
    <definedName name="Dropdown_WorkTypes">#REF!</definedName>
    <definedName name="MajortillageLookupTable">Data!$B$22:$J$46</definedName>
    <definedName name="MajortillageLookupTool">Data!$E$24:$E$46</definedName>
    <definedName name="MinortillageLookupTable">Data!$B$48:$J$56</definedName>
    <definedName name="MinortillageLookupTool">Data!$E$50:$E$56</definedName>
    <definedName name="SeedingLookupTable">Data!$B$58:$J$71</definedName>
    <definedName name="SeedingLookupTool">Data!$E$60:$E$71</definedName>
    <definedName name="SoilTypesDropdown">Data!$E$8:$E$10</definedName>
    <definedName name="Table_AreaUnitsConversion">Data!$B$7:$C$11</definedName>
    <definedName name="Table_OutputPowerConversionUnits">Data!$H$3:$I$5</definedName>
    <definedName name="Table_SoilConditionPTOMultiplicationFactors">Data!$H$7:$I$10</definedName>
    <definedName name="Table_SoilTypeColumn">Data!$E$7:$F$10</definedName>
    <definedName name="Table_SpeedUnitsConversion">Data!$B$13:$C$16</definedName>
    <definedName name="Table_TimeUnitsConversion">Data!$D$2:$E$5</definedName>
    <definedName name="Table_WorkingDepthUnitsConversion">Data!$E$12:$F$18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5" l="1"/>
  <c r="D63" i="5"/>
  <c r="F54" i="5"/>
  <c r="F45" i="5"/>
  <c r="E45" i="5"/>
  <c r="F15" i="6"/>
  <c r="E49" i="5"/>
  <c r="F40" i="5"/>
  <c r="C14" i="6"/>
  <c r="E36" i="5"/>
  <c r="D54" i="5" s="1"/>
  <c r="E32" i="5"/>
  <c r="E27" i="5"/>
  <c r="F36" i="5" l="1"/>
  <c r="F32" i="5"/>
  <c r="G40" i="5" s="1"/>
  <c r="B39" i="5" s="1"/>
  <c r="F49" i="5" l="1"/>
  <c r="E54" i="5" l="1"/>
  <c r="G54" i="5" s="1"/>
  <c r="D59" i="5" s="1"/>
  <c r="D64" i="5" l="1"/>
  <c r="E59" i="5"/>
  <c r="E6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 Florestorres</author>
  </authors>
  <commentList>
    <comment ref="E58" authorId="0" shapeId="0" xr:uid="{00000000-0006-0000-0000-000001000000}">
      <text>
        <r>
          <rPr>
            <b/>
            <sz val="9"/>
            <color indexed="81"/>
            <rFont val="Tahoma"/>
            <family val="2"/>
          </rPr>
          <t>Gerry Florestorres:</t>
        </r>
        <r>
          <rPr>
            <sz val="9"/>
            <color indexed="81"/>
            <rFont val="Tahoma"/>
            <family val="2"/>
          </rPr>
          <t xml:space="preserve">
PTO power is approximately equal to 85 percent of engine power (Michelin North America, Inc., 2001).</t>
        </r>
      </text>
    </comment>
  </commentList>
</comments>
</file>

<file path=xl/sharedStrings.xml><?xml version="1.0" encoding="utf-8"?>
<sst xmlns="http://schemas.openxmlformats.org/spreadsheetml/2006/main" count="338" uniqueCount="184">
  <si>
    <t>Units</t>
  </si>
  <si>
    <t>m/s</t>
  </si>
  <si>
    <t>mph</t>
  </si>
  <si>
    <t>km/h</t>
  </si>
  <si>
    <t>kW</t>
  </si>
  <si>
    <t>hp</t>
  </si>
  <si>
    <t>Power Conversion</t>
  </si>
  <si>
    <t>Output Units</t>
  </si>
  <si>
    <t>Conversion Factor</t>
  </si>
  <si>
    <t>Implement</t>
  </si>
  <si>
    <t>Unit</t>
  </si>
  <si>
    <t>speed km/h</t>
  </si>
  <si>
    <t>Draft force for soil type (N/unit/cm depth)</t>
  </si>
  <si>
    <t>Clay</t>
  </si>
  <si>
    <t>Loamy</t>
  </si>
  <si>
    <t>Sandy</t>
  </si>
  <si>
    <t>Narrow point</t>
  </si>
  <si>
    <t>tools</t>
  </si>
  <si>
    <t>12-inch winged point</t>
  </si>
  <si>
    <t>Moldboard plough</t>
  </si>
  <si>
    <t>metre</t>
  </si>
  <si>
    <t>Chisel plough</t>
  </si>
  <si>
    <t>2-inch straight point</t>
  </si>
  <si>
    <t>3-inch shovel/14-inch sweep</t>
  </si>
  <si>
    <t>4-inch twisted shovel</t>
  </si>
  <si>
    <t>Sweep plough</t>
  </si>
  <si>
    <t>Primary tillage</t>
  </si>
  <si>
    <t>Secondary tillage</t>
  </si>
  <si>
    <t>Disk harrow, tandem</t>
  </si>
  <si>
    <t>Disk harrow, offset</t>
  </si>
  <si>
    <t>Disk gang, single</t>
  </si>
  <si>
    <t>Coulters</t>
  </si>
  <si>
    <t>Smooth or ripple</t>
  </si>
  <si>
    <t>Bubble or flute</t>
  </si>
  <si>
    <t>Field cultivator</t>
  </si>
  <si>
    <t>Row crop cultivator</t>
  </si>
  <si>
    <t>S-tine</t>
  </si>
  <si>
    <t>rows</t>
  </si>
  <si>
    <t>C-shank</t>
  </si>
  <si>
    <t>No-till</t>
  </si>
  <si>
    <t>Rod weeder</t>
  </si>
  <si>
    <t>Disk-bedder</t>
  </si>
  <si>
    <t xml:space="preserve">Rotary hoe </t>
  </si>
  <si>
    <t xml:space="preserve">Coil tine harrow </t>
  </si>
  <si>
    <t xml:space="preserve">Spike tooth harrow </t>
  </si>
  <si>
    <t xml:space="preserve">Spring tooth harrow </t>
  </si>
  <si>
    <t xml:space="preserve">Roller packer </t>
  </si>
  <si>
    <t xml:space="preserve">Roller harrow </t>
  </si>
  <si>
    <t xml:space="preserve">Land plane </t>
  </si>
  <si>
    <t>Row crop planter, prepared seedbed</t>
  </si>
  <si>
    <t>Mounted – seeding only</t>
  </si>
  <si>
    <t>Drawn – seeding only</t>
  </si>
  <si>
    <t>Drawn – seed, fertiliser, herbicides</t>
  </si>
  <si>
    <t>Row crop planter, no-till</t>
  </si>
  <si>
    <t>Row crop planter, zone-till</t>
  </si>
  <si>
    <t>Grain drill w/press wheels</t>
  </si>
  <si>
    <t xml:space="preserve">&lt; 6.5 feet drill width </t>
  </si>
  <si>
    <t>6.5 to 10 feet drill width</t>
  </si>
  <si>
    <t xml:space="preserve">&gt; 10 feet drill width </t>
  </si>
  <si>
    <t>Grain drill, no-till</t>
  </si>
  <si>
    <t>1 fluted coulter/row</t>
  </si>
  <si>
    <t>Hoe drill</t>
  </si>
  <si>
    <t>Pneumatic drill</t>
  </si>
  <si>
    <t xml:space="preserve">Seed, fertiliser, herbicides – 1 fluted coulter/row  </t>
  </si>
  <si>
    <t>Seed, fertiliser, herbicides – 3 fluted coulter/row</t>
  </si>
  <si>
    <t>Seeding</t>
  </si>
  <si>
    <t>Priority Critical Field Operation</t>
  </si>
  <si>
    <t>Time</t>
  </si>
  <si>
    <t>Priority Task</t>
  </si>
  <si>
    <t>Time Units</t>
  </si>
  <si>
    <t>Hours</t>
  </si>
  <si>
    <t>Days (assumed 8 hrs per day)</t>
  </si>
  <si>
    <t>Weeks (assumed 40 hrs per week)</t>
  </si>
  <si>
    <t>Conversion Factor to Hours</t>
  </si>
  <si>
    <t>Total hectares</t>
  </si>
  <si>
    <t>Work rate (hectares /hr)</t>
  </si>
  <si>
    <t>Total hours</t>
  </si>
  <si>
    <t>Area</t>
  </si>
  <si>
    <t>Conversion Factor to hectares</t>
  </si>
  <si>
    <t>Area Units</t>
  </si>
  <si>
    <t>ha (hectares)</t>
  </si>
  <si>
    <t>Acres</t>
  </si>
  <si>
    <r>
      <rPr>
        <sz val="11"/>
        <color theme="1"/>
        <rFont val="Calibri"/>
        <family val="2"/>
        <scheme val="minor"/>
      </rPr>
      <t>m</t>
    </r>
    <r>
      <rPr>
        <vertAlign val="superscript"/>
        <sz val="11"/>
        <color theme="1"/>
        <rFont val="Calibri"/>
        <family val="2"/>
        <scheme val="minor"/>
      </rPr>
      <t>2</t>
    </r>
  </si>
  <si>
    <r>
      <t>km</t>
    </r>
    <r>
      <rPr>
        <vertAlign val="superscript"/>
        <sz val="11"/>
        <color theme="1"/>
        <rFont val="Calibri"/>
        <family val="2"/>
        <scheme val="minor"/>
      </rPr>
      <t>2</t>
    </r>
  </si>
  <si>
    <t>Speed of tractor</t>
  </si>
  <si>
    <t>Speed Units</t>
  </si>
  <si>
    <t>Conversion Factor to km/hr</t>
  </si>
  <si>
    <t>Speed in km/hr</t>
  </si>
  <si>
    <t>What is the priority critical field operation of your tractor?</t>
  </si>
  <si>
    <t xml:space="preserve">Step 1 - Identify Critical Task
</t>
  </si>
  <si>
    <t>Step 2 - Determine time available.</t>
  </si>
  <si>
    <t>How much time will you have available to complete this priority task (accross your paddock/farm)?</t>
  </si>
  <si>
    <t>Step 3 - Determine work rate.</t>
  </si>
  <si>
    <t>What is the size (area) of the paddock/farm for this task?</t>
  </si>
  <si>
    <t>What is the expected speed of the tractor when performing the task?</t>
  </si>
  <si>
    <t>What tool will you use to perform this task?</t>
  </si>
  <si>
    <t>Type of Task</t>
  </si>
  <si>
    <t>Type of Tool</t>
  </si>
  <si>
    <t>Major tillage</t>
  </si>
  <si>
    <t>Subsoiler/ manure injector</t>
  </si>
  <si>
    <t>Subsoiler/ manure injector - Narrow point</t>
  </si>
  <si>
    <t>Subsoiler/ manure injector - 12-inch winged point</t>
  </si>
  <si>
    <t>Subsoiler/ manure injector - Moldboard plough</t>
  </si>
  <si>
    <t>Chisel plough - 2-inch straight point</t>
  </si>
  <si>
    <t>Chisel plough - 3-inch shovel/14-inch sweep</t>
  </si>
  <si>
    <t>Chisel plough - 4-inch twisted shovel</t>
  </si>
  <si>
    <t>Sweep plough - Primary tillage</t>
  </si>
  <si>
    <t>Sweep plough - Secondary tillage</t>
  </si>
  <si>
    <t>Disk harrow, tandem - Primary tillage</t>
  </si>
  <si>
    <t>Disk harrow, tandem - Secondary tillage</t>
  </si>
  <si>
    <t>Disk harrow, offset - Primary tillage</t>
  </si>
  <si>
    <t>Disk harrow, offset - Secondary tillage</t>
  </si>
  <si>
    <t>Disk gang, single - Primary tillage</t>
  </si>
  <si>
    <t>Disk gang, single - Secondary tillage</t>
  </si>
  <si>
    <t>Coulters - Smooth or ripple</t>
  </si>
  <si>
    <t>Coulters - Bubble or flute</t>
  </si>
  <si>
    <t>Field cultivator - Primary tillage</t>
  </si>
  <si>
    <t>Field cultivator - Secondary tillage</t>
  </si>
  <si>
    <t>Row crop cultivator - S-tine</t>
  </si>
  <si>
    <t>Row crop cultivator - C-shank</t>
  </si>
  <si>
    <t>Row crop cultivator - No-till</t>
  </si>
  <si>
    <t>Row crop cultivator - Rod weeder</t>
  </si>
  <si>
    <t>Row crop cultivator - Disk-bedder</t>
  </si>
  <si>
    <t>Row crop planter, prepared seedbed - Mounted – seeding only</t>
  </si>
  <si>
    <t>Row crop planter, prepared seedbed - Drawn – seeding only</t>
  </si>
  <si>
    <t>Row crop planter, prepared seedbed - Drawn – seed, fertiliser, herbicides</t>
  </si>
  <si>
    <t xml:space="preserve">Row crop planter, no-till - Seed, fertiliser, herbicides – 1 fluted coulter/row  </t>
  </si>
  <si>
    <t>Row crop planter, zone-till - Seed, fertiliser, herbicides – 3 fluted coulter/row</t>
  </si>
  <si>
    <t xml:space="preserve">Grain drill w/press wheels - &lt; 6.5 feet drill width </t>
  </si>
  <si>
    <t>Grain drill w/press wheels - 6.5 to 10 feet drill width</t>
  </si>
  <si>
    <t xml:space="preserve">Grain drill w/press wheels - &gt; 10 feet drill width </t>
  </si>
  <si>
    <t>Grain drill, no-till - 1 fluted coulter/row</t>
  </si>
  <si>
    <t>Hoe drill - Primary tillage</t>
  </si>
  <si>
    <t>Hoe drill - Secondary tillage</t>
  </si>
  <si>
    <t>Detail</t>
  </si>
  <si>
    <t>Minor tillage</t>
  </si>
  <si>
    <t>Priority Task Tool (you must select priority task first)</t>
  </si>
  <si>
    <t>Work Factor</t>
  </si>
  <si>
    <t>Field Efficiency Losses (%)</t>
  </si>
  <si>
    <t>Required Width (metres)</t>
  </si>
  <si>
    <t>Step 4: If needed, establish the required implement width</t>
  </si>
  <si>
    <t>Step 5: Determine soil resistance</t>
  </si>
  <si>
    <t>What is the typical soil type?</t>
  </si>
  <si>
    <t>Soil type</t>
  </si>
  <si>
    <t>Soil Type</t>
  </si>
  <si>
    <t>Column</t>
  </si>
  <si>
    <t>What is the working depth?</t>
  </si>
  <si>
    <t>Working depth</t>
  </si>
  <si>
    <t>Working Depth Units</t>
  </si>
  <si>
    <t>Conversion Factor to cms</t>
  </si>
  <si>
    <t>cm</t>
  </si>
  <si>
    <t>metres (m)</t>
  </si>
  <si>
    <t>inches</t>
  </si>
  <si>
    <t>feet</t>
  </si>
  <si>
    <t>yard</t>
  </si>
  <si>
    <t>millimetres (mm)</t>
  </si>
  <si>
    <t>Working Depth in cms</t>
  </si>
  <si>
    <t>Width Unit</t>
  </si>
  <si>
    <t>Soil Resitance (N)</t>
  </si>
  <si>
    <t>Working Speed in m/s</t>
  </si>
  <si>
    <t>Required Drawbar Power (kW)</t>
  </si>
  <si>
    <t>Steps 6 and 7: Determine power required at the drawbar and Power Take-Off (PTO)</t>
  </si>
  <si>
    <t>What is the soil condition?</t>
  </si>
  <si>
    <t>PTO power multiplication factor</t>
  </si>
  <si>
    <t>Soil condition</t>
  </si>
  <si>
    <t>Firm, untilled soil</t>
  </si>
  <si>
    <t>Previously tilled soil</t>
  </si>
  <si>
    <t>Soft or sandy soil</t>
  </si>
  <si>
    <t>Required Power at PTO (kW)</t>
  </si>
  <si>
    <t>Step 8: Adjust for further considerations</t>
  </si>
  <si>
    <t>Adjustemt Factor (%)</t>
  </si>
  <si>
    <t>Adjustment Factors</t>
  </si>
  <si>
    <t>Required PTO power (kW)</t>
  </si>
  <si>
    <t>This calculator may derive a conservative minimum power value. An adjustment factor of 5-15% may be required</t>
  </si>
  <si>
    <t>Required Engine power (kW)</t>
  </si>
  <si>
    <t>Required power</t>
  </si>
  <si>
    <t>Desired units</t>
  </si>
  <si>
    <t>Heading</t>
  </si>
  <si>
    <t>Cells with the following format are for you to edit (fill)</t>
  </si>
  <si>
    <t>http://www.aginnovators.org.au/initiatives/energy/information-papers/estimating-tractor-power-needs</t>
  </si>
  <si>
    <t>This calculator provides guidance and calculation tools to enable you to determine the appropriate power (in kW or horsepower) that your field operations will require.
It will allow you to determine the size of the tractor that best suits your needs without being under- or over-powered. This is of critical importance, as a machine that’s not well matched for the tasks it will perform is likely to operate inefficiently. This can lead to fuel waste or early breakdown.
For more information on the method behind this calculation process please see the information paper 'Estimating tractor power needs' on Aginnovators here: 
http://www.aginnovators.org.au/initiatives/energy/information-papers/estimating-tractor-power-needs</t>
  </si>
  <si>
    <t xml:space="preserve">This calculator was produced using guidance and methods in part derived and adapted from the publication 'What Size Farm Tractor do I Need?' by Paul E. Sumner and E. Jay Williams (Extension Engineers) of the University of Georgia: </t>
  </si>
  <si>
    <t>(www.athenaeum.libs.uga.edu/bitstream/handle/10724/33875/farm%20tractor.pdf)</t>
  </si>
  <si>
    <r>
      <rPr>
        <b/>
        <sz val="18"/>
        <color theme="1"/>
        <rFont val="Calibri"/>
        <family val="2"/>
        <scheme val="minor"/>
      </rPr>
      <t>TRACTOR POWER CALCULATOR</t>
    </r>
    <r>
      <rPr>
        <b/>
        <sz val="16"/>
        <color theme="1"/>
        <rFont val="Calibri"/>
        <family val="2"/>
        <scheme val="minor"/>
      </rPr>
      <t xml:space="preserve">
</t>
    </r>
    <r>
      <rPr>
        <b/>
        <i/>
        <sz val="12"/>
        <color theme="1"/>
        <rFont val="Calibri"/>
        <family val="2"/>
        <scheme val="minor"/>
      </rPr>
      <t>developed by</t>
    </r>
    <r>
      <rPr>
        <b/>
        <sz val="12"/>
        <color theme="1"/>
        <rFont val="Calibri"/>
        <family val="2"/>
        <scheme val="minor"/>
      </rPr>
      <t xml:space="preserve"> </t>
    </r>
    <r>
      <rPr>
        <b/>
        <sz val="14"/>
        <color theme="1"/>
        <rFont val="Calibri"/>
        <family val="2"/>
        <scheme val="minor"/>
      </rPr>
      <t>NSW Farmers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</si>
</sst>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1"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vertAlign val="superscript"/>
      <sz val="11"/>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b/>
      <u/>
      <sz val="10"/>
      <color theme="1"/>
      <name val="Calibri"/>
      <family val="2"/>
      <scheme val="minor"/>
    </font>
    <font>
      <sz val="10"/>
      <name val="Calibri"/>
      <family val="2"/>
      <scheme val="minor"/>
    </font>
    <font>
      <sz val="10"/>
      <color theme="0" tint="-0.499984740745262"/>
      <name val="Calibri"/>
      <family val="2"/>
      <scheme val="minor"/>
    </font>
    <font>
      <b/>
      <sz val="10"/>
      <color theme="1"/>
      <name val="Calibri"/>
      <family val="2"/>
      <scheme val="minor"/>
    </font>
    <font>
      <sz val="12"/>
      <color theme="0"/>
      <name val="Calibri"/>
      <family val="2"/>
      <scheme val="minor"/>
    </font>
    <font>
      <b/>
      <u/>
      <sz val="12"/>
      <color theme="1"/>
      <name val="Calibri"/>
      <family val="2"/>
      <scheme val="minor"/>
    </font>
    <font>
      <sz val="12"/>
      <color theme="1"/>
      <name val="Calibri"/>
      <family val="2"/>
      <scheme val="minor"/>
    </font>
    <font>
      <sz val="12"/>
      <name val="Calibri"/>
      <family val="2"/>
      <scheme val="minor"/>
    </font>
    <font>
      <b/>
      <sz val="16"/>
      <color theme="1"/>
      <name val="Calibri"/>
      <family val="2"/>
      <scheme val="minor"/>
    </font>
    <font>
      <u/>
      <sz val="11"/>
      <color theme="10"/>
      <name val="Calibri"/>
      <family val="2"/>
      <scheme val="minor"/>
    </font>
    <font>
      <b/>
      <sz val="14"/>
      <color theme="1"/>
      <name val="Calibri"/>
      <family val="2"/>
      <scheme val="minor"/>
    </font>
    <font>
      <b/>
      <i/>
      <sz val="12"/>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91">
    <xf numFmtId="0" fontId="0" fillId="0" borderId="0" xfId="0"/>
    <xf numFmtId="0" fontId="1" fillId="2" borderId="1" xfId="0" applyFont="1" applyFill="1" applyBorder="1"/>
    <xf numFmtId="0" fontId="0" fillId="3" borderId="1" xfId="0" applyFill="1" applyBorder="1"/>
    <xf numFmtId="0" fontId="0" fillId="0" borderId="0" xfId="0" applyBorder="1"/>
    <xf numFmtId="0" fontId="0" fillId="0" borderId="9" xfId="0" applyBorder="1"/>
    <xf numFmtId="0" fontId="0" fillId="0" borderId="12" xfId="0" applyBorder="1"/>
    <xf numFmtId="0" fontId="0" fillId="0" borderId="13"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xf>
    <xf numFmtId="0" fontId="6" fillId="0" borderId="0" xfId="0" applyFont="1"/>
    <xf numFmtId="0" fontId="6" fillId="0" borderId="0" xfId="0" applyFont="1" applyAlignment="1">
      <alignment vertical="top" wrapText="1"/>
    </xf>
    <xf numFmtId="0" fontId="8" fillId="0" borderId="7" xfId="0" applyFont="1" applyBorder="1" applyAlignment="1">
      <alignment vertical="top"/>
    </xf>
    <xf numFmtId="0" fontId="8" fillId="0" borderId="0" xfId="0" applyFont="1" applyBorder="1" applyAlignment="1">
      <alignment vertical="top"/>
    </xf>
    <xf numFmtId="0" fontId="8" fillId="0" borderId="9" xfId="0" applyFont="1" applyBorder="1" applyAlignment="1">
      <alignment vertical="top"/>
    </xf>
    <xf numFmtId="0" fontId="9" fillId="5" borderId="8" xfId="0" applyFont="1" applyFill="1" applyBorder="1" applyAlignment="1">
      <alignment horizontal="center" vertical="center"/>
    </xf>
    <xf numFmtId="0" fontId="6" fillId="0" borderId="0" xfId="0" applyFont="1" applyBorder="1"/>
    <xf numFmtId="0" fontId="6" fillId="0" borderId="9" xfId="0" applyFont="1" applyBorder="1"/>
    <xf numFmtId="0" fontId="6" fillId="0" borderId="7" xfId="0" applyFont="1" applyBorder="1"/>
    <xf numFmtId="0" fontId="6" fillId="0" borderId="12" xfId="0" applyFont="1" applyBorder="1"/>
    <xf numFmtId="0" fontId="6" fillId="0" borderId="13" xfId="0" applyFont="1" applyBorder="1"/>
    <xf numFmtId="0" fontId="9" fillId="5" borderId="1" xfId="0" applyFont="1" applyFill="1" applyBorder="1" applyAlignment="1">
      <alignment horizontal="center" vertical="center"/>
    </xf>
    <xf numFmtId="0" fontId="10" fillId="3" borderId="1" xfId="0" applyFont="1" applyFill="1" applyBorder="1" applyAlignment="1">
      <alignment horizontal="center" vertical="center"/>
    </xf>
    <xf numFmtId="0" fontId="6" fillId="4" borderId="11" xfId="0" applyFont="1" applyFill="1" applyBorder="1" applyAlignment="1">
      <alignment horizontal="center"/>
    </xf>
    <xf numFmtId="0" fontId="9"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0" borderId="0" xfId="0" applyFont="1" applyBorder="1" applyAlignment="1">
      <alignment wrapText="1"/>
    </xf>
    <xf numFmtId="0" fontId="10" fillId="3" borderId="1" xfId="0" applyFont="1" applyFill="1" applyBorder="1" applyAlignment="1">
      <alignment horizontal="center" vertical="center" wrapText="1"/>
    </xf>
    <xf numFmtId="0" fontId="6" fillId="0" borderId="9" xfId="0" applyFont="1" applyBorder="1" applyAlignment="1">
      <alignment wrapText="1"/>
    </xf>
    <xf numFmtId="0" fontId="6" fillId="0" borderId="0" xfId="0" applyFont="1" applyAlignment="1">
      <alignment wrapText="1"/>
    </xf>
    <xf numFmtId="0" fontId="6" fillId="4" borderId="1" xfId="0" applyFont="1" applyFill="1" applyBorder="1" applyAlignment="1">
      <alignment horizontal="center"/>
    </xf>
    <xf numFmtId="164" fontId="6" fillId="4" borderId="11" xfId="0" applyNumberFormat="1" applyFont="1" applyFill="1" applyBorder="1" applyAlignment="1">
      <alignment horizontal="center"/>
    </xf>
    <xf numFmtId="0" fontId="10" fillId="3" borderId="14" xfId="0" applyFont="1" applyFill="1" applyBorder="1" applyAlignment="1">
      <alignment horizontal="center" vertical="center" wrapText="1"/>
    </xf>
    <xf numFmtId="0" fontId="10" fillId="3" borderId="18" xfId="0" applyFont="1" applyFill="1" applyBorder="1" applyAlignment="1">
      <alignment horizontal="center" vertical="center" wrapText="1"/>
    </xf>
    <xf numFmtId="9" fontId="6" fillId="4" borderId="11" xfId="0" applyNumberFormat="1" applyFont="1" applyFill="1" applyBorder="1" applyAlignment="1">
      <alignment horizontal="center"/>
    </xf>
    <xf numFmtId="2" fontId="6" fillId="4" borderId="17" xfId="0" applyNumberFormat="1" applyFont="1" applyFill="1" applyBorder="1" applyAlignment="1">
      <alignment horizontal="center"/>
    </xf>
    <xf numFmtId="4" fontId="6" fillId="4" borderId="11" xfId="0" applyNumberFormat="1" applyFont="1" applyFill="1" applyBorder="1" applyAlignment="1">
      <alignment horizontal="center"/>
    </xf>
    <xf numFmtId="0" fontId="10" fillId="3" borderId="15" xfId="0" applyFont="1" applyFill="1" applyBorder="1" applyAlignment="1">
      <alignment horizontal="center" vertical="center" wrapText="1"/>
    </xf>
    <xf numFmtId="4" fontId="6" fillId="4" borderId="17" xfId="0" applyNumberFormat="1" applyFont="1" applyFill="1" applyBorder="1" applyAlignment="1">
      <alignment horizontal="center"/>
    </xf>
    <xf numFmtId="9" fontId="0" fillId="3" borderId="1" xfId="0" applyNumberFormat="1" applyFill="1" applyBorder="1"/>
    <xf numFmtId="0" fontId="13" fillId="0" borderId="7" xfId="0" applyFont="1" applyBorder="1" applyAlignment="1">
      <alignment vertical="top"/>
    </xf>
    <xf numFmtId="0" fontId="14" fillId="0" borderId="0" xfId="0" applyFont="1" applyBorder="1"/>
    <xf numFmtId="0" fontId="14" fillId="0" borderId="9" xfId="0" applyFont="1" applyBorder="1"/>
    <xf numFmtId="0" fontId="15" fillId="5" borderId="8" xfId="0" applyFont="1" applyFill="1" applyBorder="1" applyAlignment="1">
      <alignment horizontal="center" vertical="center"/>
    </xf>
    <xf numFmtId="0" fontId="14" fillId="0" borderId="12" xfId="0" applyFont="1" applyBorder="1"/>
    <xf numFmtId="0" fontId="14" fillId="0" borderId="13" xfId="0" applyFont="1" applyBorder="1"/>
    <xf numFmtId="0" fontId="12" fillId="6" borderId="1" xfId="0" applyFont="1" applyFill="1" applyBorder="1" applyAlignment="1">
      <alignment horizontal="center" vertical="center" wrapText="1"/>
    </xf>
    <xf numFmtId="4" fontId="5" fillId="4" borderId="11" xfId="0" applyNumberFormat="1" applyFont="1" applyFill="1" applyBorder="1" applyAlignment="1">
      <alignment horizontal="center"/>
    </xf>
    <xf numFmtId="0" fontId="6" fillId="0" borderId="8" xfId="0" applyFont="1" applyBorder="1" applyAlignment="1" applyProtection="1">
      <alignment horizontal="left" vertical="top"/>
      <protection locked="0"/>
    </xf>
    <xf numFmtId="1" fontId="6" fillId="0" borderId="10" xfId="0" applyNumberFormat="1" applyFont="1" applyBorder="1" applyAlignment="1" applyProtection="1">
      <protection locked="0"/>
    </xf>
    <xf numFmtId="0" fontId="6" fillId="0" borderId="11" xfId="0" applyFont="1" applyBorder="1" applyAlignment="1" applyProtection="1">
      <protection locked="0"/>
    </xf>
    <xf numFmtId="1" fontId="6" fillId="0" borderId="8" xfId="0" applyNumberFormat="1" applyFont="1" applyBorder="1" applyAlignment="1" applyProtection="1">
      <protection locked="0"/>
    </xf>
    <xf numFmtId="0" fontId="6" fillId="0" borderId="1" xfId="0" applyFont="1" applyBorder="1" applyAlignment="1" applyProtection="1">
      <protection locked="0"/>
    </xf>
    <xf numFmtId="165" fontId="6" fillId="0" borderId="10" xfId="0" applyNumberFormat="1" applyFont="1" applyBorder="1" applyAlignment="1" applyProtection="1">
      <protection locked="0"/>
    </xf>
    <xf numFmtId="165" fontId="14" fillId="0" borderId="10" xfId="0" applyNumberFormat="1" applyFont="1" applyBorder="1" applyAlignment="1" applyProtection="1">
      <protection locked="0"/>
    </xf>
    <xf numFmtId="0" fontId="6" fillId="0" borderId="1" xfId="0" applyFont="1" applyBorder="1" applyAlignment="1" applyProtection="1">
      <alignment horizontal="left" vertical="top"/>
      <protection locked="0"/>
    </xf>
    <xf numFmtId="0" fontId="6" fillId="0" borderId="0" xfId="0" applyFont="1" applyAlignment="1">
      <alignment horizontal="left" vertical="top" wrapText="1"/>
    </xf>
    <xf numFmtId="0" fontId="6" fillId="0" borderId="0" xfId="0" applyFont="1" applyAlignment="1"/>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6" fillId="0" borderId="0" xfId="0" applyFont="1" applyAlignment="1">
      <alignment horizontal="left" wrapText="1"/>
    </xf>
    <xf numFmtId="0" fontId="16" fillId="0" borderId="0" xfId="0" applyFont="1" applyAlignment="1">
      <alignment horizontal="left"/>
    </xf>
    <xf numFmtId="0" fontId="17" fillId="0" borderId="0" xfId="1" applyAlignment="1">
      <alignment horizontal="left"/>
    </xf>
    <xf numFmtId="0" fontId="6" fillId="0" borderId="0" xfId="0" applyFont="1" applyAlignment="1">
      <alignment horizontal="left" vertical="top" wrapText="1"/>
    </xf>
    <xf numFmtId="0" fontId="17" fillId="0" borderId="0" xfId="1" applyAlignment="1">
      <alignment horizontal="left" vertical="top"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9" fillId="5" borderId="8" xfId="0" applyFont="1" applyFill="1" applyBorder="1" applyAlignment="1">
      <alignment horizontal="left" vertical="center"/>
    </xf>
    <xf numFmtId="0" fontId="9" fillId="5" borderId="1" xfId="0" applyFont="1" applyFill="1" applyBorder="1" applyAlignment="1">
      <alignment horizontal="left" vertical="center"/>
    </xf>
    <xf numFmtId="0" fontId="6" fillId="0" borderId="10"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22" xfId="0" applyFont="1" applyBorder="1" applyAlignment="1">
      <alignment horizontal="left" vertical="top"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thenaeum.libs.uga.edu/bitstream/handle/10724/33875/farm%20tractor.pdf?sequence=1" TargetMode="External"/><Relationship Id="rId1" Type="http://schemas.openxmlformats.org/officeDocument/2006/relationships/hyperlink" Target="https://www.aginnovators.org.au/initiatives/energy/information-papers/estimating-tractor-power-need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70"/>
  <sheetViews>
    <sheetView tabSelected="1" zoomScaleNormal="100" workbookViewId="0">
      <selection activeCell="I6" sqref="I6"/>
    </sheetView>
  </sheetViews>
  <sheetFormatPr defaultColWidth="10.33203125" defaultRowHeight="13.8" x14ac:dyDescent="0.3"/>
  <cols>
    <col min="1" max="1" width="10.33203125" style="14"/>
    <col min="2" max="7" width="18.5546875" style="14" customWidth="1"/>
    <col min="8" max="16384" width="10.33203125" style="14"/>
  </cols>
  <sheetData>
    <row r="1" spans="2:15" ht="43.8" customHeight="1" x14ac:dyDescent="0.4">
      <c r="B1" s="65" t="s">
        <v>183</v>
      </c>
      <c r="C1" s="66"/>
      <c r="D1" s="66"/>
      <c r="E1" s="66"/>
    </row>
    <row r="2" spans="2:15" ht="15" customHeight="1" x14ac:dyDescent="0.3">
      <c r="B2" s="68" t="s">
        <v>180</v>
      </c>
      <c r="C2" s="68"/>
      <c r="D2" s="68"/>
      <c r="E2" s="68"/>
      <c r="F2" s="68"/>
      <c r="G2" s="68"/>
      <c r="J2" s="15"/>
      <c r="K2" s="15"/>
      <c r="L2" s="15"/>
      <c r="M2" s="15"/>
      <c r="N2" s="15"/>
      <c r="O2" s="15"/>
    </row>
    <row r="3" spans="2:15" x14ac:dyDescent="0.3">
      <c r="B3" s="68"/>
      <c r="C3" s="68"/>
      <c r="D3" s="68"/>
      <c r="E3" s="68"/>
      <c r="F3" s="68"/>
      <c r="G3" s="68"/>
      <c r="I3" s="15"/>
      <c r="J3" s="15"/>
      <c r="K3" s="15"/>
      <c r="L3" s="15"/>
      <c r="M3" s="15"/>
      <c r="N3" s="15"/>
      <c r="O3" s="15"/>
    </row>
    <row r="4" spans="2:15" x14ac:dyDescent="0.3">
      <c r="B4" s="68"/>
      <c r="C4" s="68"/>
      <c r="D4" s="68"/>
      <c r="E4" s="68"/>
      <c r="F4" s="68"/>
      <c r="G4" s="68"/>
      <c r="I4" s="15"/>
      <c r="J4" s="15"/>
      <c r="K4" s="15"/>
      <c r="L4" s="15"/>
      <c r="M4" s="15"/>
      <c r="N4" s="15"/>
      <c r="O4" s="15"/>
    </row>
    <row r="5" spans="2:15" x14ac:dyDescent="0.3">
      <c r="B5" s="68"/>
      <c r="C5" s="68"/>
      <c r="D5" s="68"/>
      <c r="E5" s="68"/>
      <c r="F5" s="68"/>
      <c r="G5" s="68"/>
      <c r="I5" s="15"/>
      <c r="J5" s="15"/>
      <c r="K5" s="15"/>
      <c r="L5" s="15"/>
      <c r="M5" s="15"/>
      <c r="N5" s="15"/>
      <c r="O5" s="15"/>
    </row>
    <row r="6" spans="2:15" x14ac:dyDescent="0.3">
      <c r="B6" s="68"/>
      <c r="C6" s="68"/>
      <c r="D6" s="68"/>
      <c r="E6" s="68"/>
      <c r="F6" s="68"/>
      <c r="G6" s="68"/>
      <c r="I6" s="15"/>
      <c r="J6" s="15"/>
      <c r="K6" s="15"/>
      <c r="L6" s="15"/>
      <c r="M6" s="15"/>
      <c r="N6" s="15"/>
      <c r="O6" s="15"/>
    </row>
    <row r="7" spans="2:15" x14ac:dyDescent="0.3">
      <c r="B7" s="68"/>
      <c r="C7" s="68"/>
      <c r="D7" s="68"/>
      <c r="E7" s="68"/>
      <c r="F7" s="68"/>
      <c r="G7" s="68"/>
      <c r="I7" s="15"/>
      <c r="J7" s="15"/>
      <c r="K7" s="15"/>
      <c r="L7" s="15"/>
      <c r="M7" s="15"/>
      <c r="N7" s="15"/>
      <c r="O7" s="15"/>
    </row>
    <row r="8" spans="2:15" ht="13.2" customHeight="1" x14ac:dyDescent="0.3">
      <c r="B8" s="68"/>
      <c r="C8" s="68"/>
      <c r="D8" s="68"/>
      <c r="E8" s="68"/>
      <c r="F8" s="68"/>
      <c r="G8" s="68"/>
      <c r="I8" s="15"/>
      <c r="J8" s="15"/>
      <c r="K8" s="15"/>
      <c r="L8" s="15"/>
      <c r="M8" s="15"/>
      <c r="N8" s="15"/>
      <c r="O8" s="15"/>
    </row>
    <row r="9" spans="2:15" hidden="1" x14ac:dyDescent="0.3">
      <c r="B9" s="68"/>
      <c r="C9" s="68"/>
      <c r="D9" s="68"/>
      <c r="E9" s="68"/>
      <c r="F9" s="68"/>
      <c r="G9" s="68"/>
      <c r="I9" s="15"/>
      <c r="J9" s="15"/>
      <c r="K9" s="15"/>
      <c r="L9" s="15"/>
      <c r="M9" s="15"/>
      <c r="N9" s="15"/>
      <c r="O9" s="15"/>
    </row>
    <row r="10" spans="2:15" ht="14.4" x14ac:dyDescent="0.3">
      <c r="B10" s="67" t="s">
        <v>179</v>
      </c>
      <c r="C10" s="67"/>
      <c r="D10" s="67"/>
      <c r="E10" s="67"/>
      <c r="F10" s="67"/>
    </row>
    <row r="12" spans="2:15" x14ac:dyDescent="0.3">
      <c r="B12" s="68" t="s">
        <v>178</v>
      </c>
      <c r="C12" s="77"/>
      <c r="D12" s="25" t="s">
        <v>177</v>
      </c>
    </row>
    <row r="13" spans="2:15" x14ac:dyDescent="0.3">
      <c r="B13" s="68"/>
      <c r="C13" s="77"/>
      <c r="D13" s="59"/>
    </row>
    <row r="14" spans="2:15" ht="14.4" thickBot="1" x14ac:dyDescent="0.35"/>
    <row r="15" spans="2:15" x14ac:dyDescent="0.3">
      <c r="B15" s="62" t="s">
        <v>89</v>
      </c>
      <c r="C15" s="82"/>
      <c r="D15" s="82"/>
      <c r="E15" s="82"/>
      <c r="F15" s="82"/>
      <c r="G15" s="83"/>
      <c r="M15" s="61"/>
    </row>
    <row r="16" spans="2:15" x14ac:dyDescent="0.3">
      <c r="B16" s="16" t="s">
        <v>88</v>
      </c>
      <c r="C16" s="17"/>
      <c r="D16" s="17"/>
      <c r="E16" s="17"/>
      <c r="F16" s="17"/>
      <c r="G16" s="18"/>
    </row>
    <row r="17" spans="2:7" x14ac:dyDescent="0.3">
      <c r="B17" s="19" t="s">
        <v>68</v>
      </c>
      <c r="C17" s="20"/>
      <c r="D17" s="20"/>
      <c r="E17" s="20"/>
      <c r="F17" s="20"/>
      <c r="G17" s="21"/>
    </row>
    <row r="18" spans="2:7" x14ac:dyDescent="0.3">
      <c r="B18" s="52"/>
      <c r="C18" s="20"/>
      <c r="D18" s="20"/>
      <c r="E18" s="20"/>
      <c r="F18" s="20"/>
      <c r="G18" s="21"/>
    </row>
    <row r="19" spans="2:7" x14ac:dyDescent="0.3">
      <c r="B19" s="22"/>
      <c r="C19" s="20"/>
      <c r="D19" s="20"/>
      <c r="E19" s="20"/>
      <c r="F19" s="20"/>
      <c r="G19" s="21"/>
    </row>
    <row r="20" spans="2:7" x14ac:dyDescent="0.3">
      <c r="B20" s="16" t="s">
        <v>95</v>
      </c>
      <c r="C20" s="20"/>
      <c r="D20" s="20"/>
      <c r="E20" s="20"/>
      <c r="F20" s="20"/>
      <c r="G20" s="21"/>
    </row>
    <row r="21" spans="2:7" x14ac:dyDescent="0.3">
      <c r="B21" s="73" t="s">
        <v>136</v>
      </c>
      <c r="C21" s="74"/>
      <c r="D21" s="74"/>
      <c r="E21" s="20"/>
      <c r="F21" s="20"/>
      <c r="G21" s="21"/>
    </row>
    <row r="22" spans="2:7" ht="15.75" customHeight="1" thickBot="1" x14ac:dyDescent="0.35">
      <c r="B22" s="75"/>
      <c r="C22" s="76"/>
      <c r="D22" s="76"/>
      <c r="E22" s="23"/>
      <c r="F22" s="23"/>
      <c r="G22" s="24"/>
    </row>
    <row r="23" spans="2:7" ht="14.4" thickBot="1" x14ac:dyDescent="0.35"/>
    <row r="24" spans="2:7" x14ac:dyDescent="0.3">
      <c r="B24" s="84" t="s">
        <v>90</v>
      </c>
      <c r="C24" s="85"/>
      <c r="D24" s="85"/>
      <c r="E24" s="85"/>
      <c r="F24" s="85"/>
      <c r="G24" s="86"/>
    </row>
    <row r="25" spans="2:7" x14ac:dyDescent="0.3">
      <c r="B25" s="16" t="s">
        <v>91</v>
      </c>
      <c r="C25" s="17"/>
      <c r="D25" s="17"/>
      <c r="E25" s="17"/>
      <c r="F25" s="17"/>
      <c r="G25" s="18"/>
    </row>
    <row r="26" spans="2:7" x14ac:dyDescent="0.3">
      <c r="B26" s="19" t="s">
        <v>67</v>
      </c>
      <c r="C26" s="25" t="s">
        <v>0</v>
      </c>
      <c r="D26" s="20"/>
      <c r="E26" s="26" t="s">
        <v>76</v>
      </c>
      <c r="F26" s="20"/>
      <c r="G26" s="21"/>
    </row>
    <row r="27" spans="2:7" ht="14.4" thickBot="1" x14ac:dyDescent="0.35">
      <c r="B27" s="53"/>
      <c r="C27" s="54" t="s">
        <v>70</v>
      </c>
      <c r="D27" s="23"/>
      <c r="E27" s="27">
        <f>IFERROR(B27*VLOOKUP(C27,Table_TimeUnitsConversion,2,FALSE),"----")</f>
        <v>0</v>
      </c>
      <c r="F27" s="23"/>
      <c r="G27" s="24"/>
    </row>
    <row r="28" spans="2:7" ht="14.4" thickBot="1" x14ac:dyDescent="0.35"/>
    <row r="29" spans="2:7" x14ac:dyDescent="0.3">
      <c r="B29" s="62" t="s">
        <v>92</v>
      </c>
      <c r="C29" s="63"/>
      <c r="D29" s="63"/>
      <c r="E29" s="63"/>
      <c r="F29" s="63"/>
      <c r="G29" s="64"/>
    </row>
    <row r="30" spans="2:7" x14ac:dyDescent="0.3">
      <c r="B30" s="16" t="s">
        <v>93</v>
      </c>
      <c r="C30" s="17"/>
      <c r="D30" s="17"/>
      <c r="E30" s="17"/>
      <c r="F30" s="17"/>
      <c r="G30" s="18"/>
    </row>
    <row r="31" spans="2:7" s="33" customFormat="1" ht="27.6" x14ac:dyDescent="0.3">
      <c r="B31" s="28" t="s">
        <v>77</v>
      </c>
      <c r="C31" s="29" t="s">
        <v>0</v>
      </c>
      <c r="D31" s="30"/>
      <c r="E31" s="31" t="s">
        <v>74</v>
      </c>
      <c r="F31" s="31" t="s">
        <v>75</v>
      </c>
      <c r="G31" s="32"/>
    </row>
    <row r="32" spans="2:7" x14ac:dyDescent="0.3">
      <c r="B32" s="55"/>
      <c r="C32" s="56" t="s">
        <v>80</v>
      </c>
      <c r="D32" s="20"/>
      <c r="E32" s="34">
        <f>IFERROR(B32*VLOOKUP(C32,Table_AreaUnitsConversion,2,FALSE),"----")</f>
        <v>0</v>
      </c>
      <c r="F32" s="34" t="str">
        <f>IFERROR(E32/E27,"----")</f>
        <v>----</v>
      </c>
      <c r="G32" s="21"/>
    </row>
    <row r="33" spans="2:7" x14ac:dyDescent="0.3">
      <c r="B33" s="22"/>
      <c r="C33" s="20"/>
      <c r="D33" s="20"/>
      <c r="E33" s="20"/>
      <c r="F33" s="20"/>
      <c r="G33" s="21"/>
    </row>
    <row r="34" spans="2:7" x14ac:dyDescent="0.3">
      <c r="B34" s="16" t="s">
        <v>94</v>
      </c>
      <c r="C34" s="17"/>
      <c r="D34" s="17"/>
      <c r="E34" s="17"/>
      <c r="F34" s="17"/>
      <c r="G34" s="18"/>
    </row>
    <row r="35" spans="2:7" ht="27.6" x14ac:dyDescent="0.3">
      <c r="B35" s="19" t="s">
        <v>84</v>
      </c>
      <c r="C35" s="25" t="s">
        <v>0</v>
      </c>
      <c r="D35" s="20"/>
      <c r="E35" s="31" t="s">
        <v>87</v>
      </c>
      <c r="F35" s="31" t="s">
        <v>75</v>
      </c>
      <c r="G35" s="21"/>
    </row>
    <row r="36" spans="2:7" ht="14.4" thickBot="1" x14ac:dyDescent="0.35">
      <c r="B36" s="53"/>
      <c r="C36" s="54" t="s">
        <v>3</v>
      </c>
      <c r="D36" s="23"/>
      <c r="E36" s="27">
        <f>IFERROR(B36*VLOOKUP(C36,Table_SpeedUnitsConversion,2,FALSE),"----")</f>
        <v>0</v>
      </c>
      <c r="F36" s="35" t="str">
        <f>IFERROR(E32/E36,"----")</f>
        <v>----</v>
      </c>
      <c r="G36" s="24"/>
    </row>
    <row r="37" spans="2:7" ht="14.4" thickBot="1" x14ac:dyDescent="0.35"/>
    <row r="38" spans="2:7" x14ac:dyDescent="0.3">
      <c r="B38" s="62" t="s">
        <v>140</v>
      </c>
      <c r="C38" s="63"/>
      <c r="D38" s="63"/>
      <c r="E38" s="63"/>
      <c r="F38" s="63"/>
      <c r="G38" s="64"/>
    </row>
    <row r="39" spans="2:7" ht="27.6" x14ac:dyDescent="0.3">
      <c r="B39" s="78" t="e">
        <f>IF(NOT(VLOOKUP(B22,AllTasksLookup,2,FALSE)="metre"),"Selected priority task tool has inherent width. No calculation required.","Required implement width is " &amp; TEXT('Tractor Power Calculator'!G40,"##.##") &amp; " metres")</f>
        <v>#N/A</v>
      </c>
      <c r="C39" s="79"/>
      <c r="D39" s="20"/>
      <c r="E39" s="36" t="s">
        <v>138</v>
      </c>
      <c r="F39" s="36" t="s">
        <v>137</v>
      </c>
      <c r="G39" s="37" t="s">
        <v>139</v>
      </c>
    </row>
    <row r="40" spans="2:7" ht="14.4" thickBot="1" x14ac:dyDescent="0.35">
      <c r="B40" s="80"/>
      <c r="C40" s="81"/>
      <c r="D40" s="23"/>
      <c r="E40" s="38">
        <v>0.18</v>
      </c>
      <c r="F40" s="27">
        <f>(1+E40)/0.1</f>
        <v>11.799999999999999</v>
      </c>
      <c r="G40" s="39" t="e">
        <f>IF(NOT(VLOOKUP(B22,AllTasksLookup,2,FALSE)="metre"),"",F40*F32/E36)</f>
        <v>#N/A</v>
      </c>
    </row>
    <row r="41" spans="2:7" ht="14.4" thickBot="1" x14ac:dyDescent="0.35"/>
    <row r="42" spans="2:7" x14ac:dyDescent="0.3">
      <c r="B42" s="62" t="s">
        <v>141</v>
      </c>
      <c r="C42" s="63"/>
      <c r="D42" s="63"/>
      <c r="E42" s="63"/>
      <c r="F42" s="63"/>
      <c r="G42" s="64"/>
    </row>
    <row r="43" spans="2:7" x14ac:dyDescent="0.3">
      <c r="B43" s="16" t="s">
        <v>142</v>
      </c>
      <c r="C43" s="17"/>
      <c r="D43" s="20"/>
      <c r="E43" s="20"/>
      <c r="F43" s="20"/>
      <c r="G43" s="21"/>
    </row>
    <row r="44" spans="2:7" ht="41.4" x14ac:dyDescent="0.3">
      <c r="B44" s="19" t="s">
        <v>143</v>
      </c>
      <c r="C44" s="20"/>
      <c r="D44" s="20"/>
      <c r="E44" s="31" t="s">
        <v>157</v>
      </c>
      <c r="F44" s="31" t="s">
        <v>12</v>
      </c>
      <c r="G44" s="21"/>
    </row>
    <row r="45" spans="2:7" x14ac:dyDescent="0.3">
      <c r="B45" s="55"/>
      <c r="C45" s="20"/>
      <c r="D45" s="20"/>
      <c r="E45" s="34" t="e">
        <f>VLOOKUP(B22,AllTasksLookup,2,FALSE)</f>
        <v>#N/A</v>
      </c>
      <c r="F45" s="34" t="e">
        <f>VLOOKUP('Tractor Power Calculator'!B22,AllTasksLookup,VLOOKUP(B45,Table_SoilTypeColumn,2,FALSE),FALSE)</f>
        <v>#N/A</v>
      </c>
      <c r="G45" s="21"/>
    </row>
    <row r="46" spans="2:7" x14ac:dyDescent="0.3">
      <c r="B46" s="22"/>
      <c r="C46" s="20"/>
      <c r="D46" s="20"/>
      <c r="E46" s="20"/>
      <c r="F46" s="20"/>
      <c r="G46" s="21"/>
    </row>
    <row r="47" spans="2:7" x14ac:dyDescent="0.3">
      <c r="B47" s="16" t="s">
        <v>146</v>
      </c>
      <c r="C47" s="20"/>
      <c r="D47" s="20"/>
      <c r="E47" s="20"/>
      <c r="F47" s="20"/>
      <c r="G47" s="21"/>
    </row>
    <row r="48" spans="2:7" x14ac:dyDescent="0.3">
      <c r="B48" s="19" t="s">
        <v>147</v>
      </c>
      <c r="C48" s="25" t="s">
        <v>0</v>
      </c>
      <c r="D48" s="20"/>
      <c r="E48" s="31" t="s">
        <v>156</v>
      </c>
      <c r="F48" s="31" t="s">
        <v>158</v>
      </c>
      <c r="G48" s="21"/>
    </row>
    <row r="49" spans="2:8" ht="14.4" thickBot="1" x14ac:dyDescent="0.35">
      <c r="B49" s="53"/>
      <c r="C49" s="54" t="s">
        <v>150</v>
      </c>
      <c r="D49" s="23"/>
      <c r="E49" s="40">
        <f>VLOOKUP(C49,Table_WorkingDepthUnitsConversion,2,FALSE)*B49</f>
        <v>0</v>
      </c>
      <c r="F49" s="40" t="e">
        <f>IF(NOT(E45="metre"),F45*E49,F45*E49*G40)</f>
        <v>#N/A</v>
      </c>
      <c r="G49" s="24"/>
    </row>
    <row r="50" spans="2:8" ht="14.4" thickBot="1" x14ac:dyDescent="0.35"/>
    <row r="51" spans="2:8" x14ac:dyDescent="0.3">
      <c r="B51" s="62" t="s">
        <v>161</v>
      </c>
      <c r="C51" s="63"/>
      <c r="D51" s="63"/>
      <c r="E51" s="63"/>
      <c r="F51" s="63"/>
      <c r="G51" s="64"/>
    </row>
    <row r="52" spans="2:8" x14ac:dyDescent="0.3">
      <c r="B52" s="16" t="s">
        <v>162</v>
      </c>
      <c r="C52" s="20"/>
      <c r="D52" s="20"/>
      <c r="E52" s="20"/>
      <c r="F52" s="20"/>
      <c r="G52" s="21"/>
    </row>
    <row r="53" spans="2:8" ht="27.6" x14ac:dyDescent="0.3">
      <c r="B53" s="19" t="s">
        <v>164</v>
      </c>
      <c r="C53" s="3"/>
      <c r="D53" s="31" t="s">
        <v>159</v>
      </c>
      <c r="E53" s="31" t="s">
        <v>160</v>
      </c>
      <c r="F53" s="31" t="s">
        <v>163</v>
      </c>
      <c r="G53" s="41" t="s">
        <v>168</v>
      </c>
    </row>
    <row r="54" spans="2:8" ht="15" thickBot="1" x14ac:dyDescent="0.35">
      <c r="B54" s="53"/>
      <c r="C54" s="5"/>
      <c r="D54" s="40">
        <f>E36*1000/3600</f>
        <v>0</v>
      </c>
      <c r="E54" s="40" t="e">
        <f>D54*F49/1000</f>
        <v>#N/A</v>
      </c>
      <c r="F54" s="40" t="e">
        <f>VLOOKUP(B54,Table_SoilConditionPTOMultiplicationFactors,2,FALSE)</f>
        <v>#N/A</v>
      </c>
      <c r="G54" s="42" t="e">
        <f>E54*F54</f>
        <v>#N/A</v>
      </c>
    </row>
    <row r="55" spans="2:8" ht="15" thickBot="1" x14ac:dyDescent="0.35">
      <c r="B55"/>
      <c r="C55"/>
      <c r="D55"/>
      <c r="G55"/>
      <c r="H55"/>
    </row>
    <row r="56" spans="2:8" x14ac:dyDescent="0.3">
      <c r="B56" s="62" t="s">
        <v>169</v>
      </c>
      <c r="C56" s="63"/>
      <c r="D56" s="63"/>
      <c r="E56" s="63"/>
      <c r="F56" s="63"/>
      <c r="G56" s="64"/>
    </row>
    <row r="57" spans="2:8" x14ac:dyDescent="0.3">
      <c r="B57" s="16" t="s">
        <v>173</v>
      </c>
      <c r="C57" s="20"/>
      <c r="D57" s="20"/>
      <c r="E57" s="20"/>
      <c r="F57" s="20"/>
      <c r="G57" s="21"/>
    </row>
    <row r="58" spans="2:8" ht="27.6" x14ac:dyDescent="0.3">
      <c r="B58" s="19" t="s">
        <v>170</v>
      </c>
      <c r="C58" s="3"/>
      <c r="D58" s="31" t="s">
        <v>172</v>
      </c>
      <c r="E58" s="31" t="s">
        <v>174</v>
      </c>
      <c r="F58" s="3"/>
      <c r="G58" s="4"/>
    </row>
    <row r="59" spans="2:8" ht="15" thickBot="1" x14ac:dyDescent="0.35">
      <c r="B59" s="57"/>
      <c r="C59" s="5"/>
      <c r="D59" s="40" t="e">
        <f>G54*(1+B59)</f>
        <v>#N/A</v>
      </c>
      <c r="E59" s="40" t="e">
        <f>D59/0.85</f>
        <v>#N/A</v>
      </c>
      <c r="F59" s="5"/>
      <c r="G59" s="6"/>
    </row>
    <row r="60" spans="2:8" ht="14.4" thickBot="1" x14ac:dyDescent="0.35"/>
    <row r="61" spans="2:8" ht="15.6" x14ac:dyDescent="0.3">
      <c r="B61" s="70" t="s">
        <v>175</v>
      </c>
      <c r="C61" s="71"/>
      <c r="D61" s="71"/>
      <c r="E61" s="71"/>
      <c r="F61" s="71"/>
      <c r="G61" s="72"/>
    </row>
    <row r="62" spans="2:8" ht="15.6" x14ac:dyDescent="0.3">
      <c r="B62" s="44" t="s">
        <v>173</v>
      </c>
      <c r="C62" s="45"/>
      <c r="D62" s="45"/>
      <c r="E62" s="45"/>
      <c r="F62" s="45"/>
      <c r="G62" s="46"/>
    </row>
    <row r="63" spans="2:8" ht="31.2" x14ac:dyDescent="0.3">
      <c r="B63" s="47" t="s">
        <v>176</v>
      </c>
      <c r="C63" s="45"/>
      <c r="D63" s="50" t="str">
        <f>"Required PTO power (" &amp;B64&amp;")"</f>
        <v>Required PTO power (hp)</v>
      </c>
      <c r="E63" s="50" t="str">
        <f>"Required Engine power (" &amp;B64&amp;")"</f>
        <v>Required Engine power (hp)</v>
      </c>
      <c r="F63" s="45"/>
      <c r="G63" s="46"/>
    </row>
    <row r="64" spans="2:8" ht="16.2" thickBot="1" x14ac:dyDescent="0.35">
      <c r="B64" s="58" t="s">
        <v>5</v>
      </c>
      <c r="C64" s="48"/>
      <c r="D64" s="51" t="e">
        <f>VLOOKUP(B64,Table_OutputPowerConversionUnits,2,FALSE)*D59</f>
        <v>#N/A</v>
      </c>
      <c r="E64" s="51" t="e">
        <f>VLOOKUP(B64,Table_OutputPowerConversionUnits,2,FALSE)*E59</f>
        <v>#N/A</v>
      </c>
      <c r="F64" s="48"/>
      <c r="G64" s="49"/>
    </row>
    <row r="67" spans="2:8" ht="13.8" customHeight="1" x14ac:dyDescent="0.3">
      <c r="B67" s="68" t="s">
        <v>181</v>
      </c>
      <c r="C67" s="68"/>
      <c r="D67" s="68"/>
      <c r="E67" s="68"/>
      <c r="F67" s="68"/>
      <c r="G67" s="68"/>
      <c r="H67" s="60"/>
    </row>
    <row r="68" spans="2:8" x14ac:dyDescent="0.3">
      <c r="B68" s="68"/>
      <c r="C68" s="68"/>
      <c r="D68" s="68"/>
      <c r="E68" s="68"/>
      <c r="F68" s="68"/>
      <c r="G68" s="68"/>
      <c r="H68" s="60"/>
    </row>
    <row r="69" spans="2:8" ht="13.8" customHeight="1" x14ac:dyDescent="0.3">
      <c r="B69" s="69" t="s">
        <v>182</v>
      </c>
      <c r="C69" s="69"/>
      <c r="D69" s="69"/>
      <c r="E69" s="69"/>
      <c r="F69" s="69"/>
      <c r="G69" s="69"/>
      <c r="H69" s="60"/>
    </row>
    <row r="70" spans="2:8" x14ac:dyDescent="0.3">
      <c r="B70" s="60"/>
      <c r="C70" s="60"/>
      <c r="D70" s="60"/>
      <c r="E70" s="60"/>
      <c r="F70" s="60"/>
      <c r="G70" s="60"/>
      <c r="H70" s="60"/>
    </row>
  </sheetData>
  <sheetProtection selectLockedCells="1"/>
  <mergeCells count="17">
    <mergeCell ref="B29:G29"/>
    <mergeCell ref="B38:G38"/>
    <mergeCell ref="B1:E1"/>
    <mergeCell ref="B10:F10"/>
    <mergeCell ref="B67:G68"/>
    <mergeCell ref="B69:G69"/>
    <mergeCell ref="B56:G56"/>
    <mergeCell ref="B61:G61"/>
    <mergeCell ref="B42:G42"/>
    <mergeCell ref="B51:G51"/>
    <mergeCell ref="B2:G9"/>
    <mergeCell ref="B21:D21"/>
    <mergeCell ref="B22:D22"/>
    <mergeCell ref="B12:C13"/>
    <mergeCell ref="B39:C40"/>
    <mergeCell ref="B15:G15"/>
    <mergeCell ref="B24:G24"/>
  </mergeCells>
  <dataValidations count="10">
    <dataValidation type="list" allowBlank="1" showInputMessage="1" showErrorMessage="1" sqref="B22" xr:uid="{00000000-0002-0000-0000-000000000000}">
      <formula1>INDIRECT(SUBSTITUTE(B18," ","")&amp;"LookupTool")</formula1>
    </dataValidation>
    <dataValidation type="list" allowBlank="1" showInputMessage="1" showErrorMessage="1" sqref="D13 B18" xr:uid="{00000000-0002-0000-0000-000001000000}">
      <formula1>Dropdown_PriorityCriticalFieldOperation</formula1>
    </dataValidation>
    <dataValidation type="list" allowBlank="1" showInputMessage="1" showErrorMessage="1" sqref="B64" xr:uid="{00000000-0002-0000-0000-000002000000}">
      <formula1>Dropdown_OutputPowerUnits</formula1>
    </dataValidation>
    <dataValidation type="list" allowBlank="1" showInputMessage="1" showErrorMessage="1" sqref="B59" xr:uid="{00000000-0002-0000-0000-000003000000}">
      <formula1>Dropdown_FinalPowerAdjustmentFactors</formula1>
    </dataValidation>
    <dataValidation type="list" allowBlank="1" showInputMessage="1" showErrorMessage="1" sqref="B54" xr:uid="{00000000-0002-0000-0000-000004000000}">
      <formula1>Dropdown_SoilCondition</formula1>
    </dataValidation>
    <dataValidation type="list" allowBlank="1" showInputMessage="1" showErrorMessage="1" sqref="B45" xr:uid="{00000000-0002-0000-0000-000005000000}">
      <formula1>SoilTypesDropdown</formula1>
    </dataValidation>
    <dataValidation type="list" allowBlank="1" showInputMessage="1" showErrorMessage="1" sqref="C49" xr:uid="{00000000-0002-0000-0000-000006000000}">
      <formula1>Dropdown_WorkingDepthUnits</formula1>
    </dataValidation>
    <dataValidation type="list" allowBlank="1" showInputMessage="1" showErrorMessage="1" sqref="C36" xr:uid="{00000000-0002-0000-0000-000007000000}">
      <formula1>Dropdown_SpeedUnits</formula1>
    </dataValidation>
    <dataValidation type="list" allowBlank="1" showInputMessage="1" showErrorMessage="1" sqref="C32" xr:uid="{00000000-0002-0000-0000-000008000000}">
      <formula1>Dropdown_AreaUnits</formula1>
    </dataValidation>
    <dataValidation type="list" allowBlank="1" showInputMessage="1" showErrorMessage="1" sqref="C27" xr:uid="{00000000-0002-0000-0000-000009000000}">
      <formula1>Dropdown_TimeUnits</formula1>
    </dataValidation>
  </dataValidations>
  <hyperlinks>
    <hyperlink ref="B10:F10" r:id="rId1" display="http://www.aginnovators.org.au/initiatives/energy/information-papers/estimating-tractor-power-needs" xr:uid="{C8C33F4B-BC5D-400F-B529-554590990AD8}"/>
    <hyperlink ref="B69:G69" r:id="rId2" display="(www.athenaeum.libs.uga.edu/bitstream/handle/10724/33875/farm%20tractor.pdf)" xr:uid="{5994DCF2-6A58-4CF5-9B97-7D3FC7317C8D}"/>
  </hyperlinks>
  <pageMargins left="0.7" right="0.7" top="0.75" bottom="0.75" header="0.3" footer="0.3"/>
  <pageSetup paperSize="9" orientation="portrait" verticalDpi="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71"/>
  <sheetViews>
    <sheetView topLeftCell="A31" zoomScale="70" zoomScaleNormal="70" workbookViewId="0">
      <selection activeCell="I12" sqref="I12"/>
    </sheetView>
  </sheetViews>
  <sheetFormatPr defaultRowHeight="14.4" x14ac:dyDescent="0.3"/>
  <cols>
    <col min="2" max="2" width="18" customWidth="1"/>
    <col min="3" max="3" width="25.109375" bestFit="1" customWidth="1"/>
    <col min="4" max="4" width="20.88671875" customWidth="1"/>
    <col min="5" max="5" width="37.44140625" customWidth="1"/>
    <col min="6" max="6" width="17" customWidth="1"/>
    <col min="7" max="7" width="14.6640625" customWidth="1"/>
    <col min="8" max="8" width="23" customWidth="1"/>
    <col min="9" max="9" width="19.6640625" bestFit="1" customWidth="1"/>
    <col min="10" max="10" width="11.109375" customWidth="1"/>
    <col min="11" max="11" width="21.44140625" customWidth="1"/>
    <col min="13" max="14" width="13" customWidth="1"/>
  </cols>
  <sheetData>
    <row r="2" spans="2:9" ht="28.8" x14ac:dyDescent="0.3">
      <c r="B2" s="8" t="s">
        <v>66</v>
      </c>
      <c r="D2" s="8" t="s">
        <v>69</v>
      </c>
      <c r="E2" s="8" t="s">
        <v>73</v>
      </c>
      <c r="H2" s="89" t="s">
        <v>6</v>
      </c>
      <c r="I2" s="90"/>
    </row>
    <row r="3" spans="2:9" x14ac:dyDescent="0.3">
      <c r="B3" s="2" t="s">
        <v>98</v>
      </c>
      <c r="D3" s="2" t="s">
        <v>70</v>
      </c>
      <c r="E3" s="2">
        <v>1</v>
      </c>
      <c r="H3" s="1" t="s">
        <v>7</v>
      </c>
      <c r="I3" s="1" t="s">
        <v>8</v>
      </c>
    </row>
    <row r="4" spans="2:9" x14ac:dyDescent="0.3">
      <c r="B4" s="2" t="s">
        <v>135</v>
      </c>
      <c r="D4" s="2" t="s">
        <v>71</v>
      </c>
      <c r="E4" s="2">
        <v>8</v>
      </c>
      <c r="H4" s="2" t="s">
        <v>5</v>
      </c>
      <c r="I4" s="2">
        <v>1.3410220900000001</v>
      </c>
    </row>
    <row r="5" spans="2:9" x14ac:dyDescent="0.3">
      <c r="B5" s="2" t="s">
        <v>65</v>
      </c>
      <c r="D5" s="2" t="s">
        <v>72</v>
      </c>
      <c r="E5" s="2">
        <v>40</v>
      </c>
      <c r="H5" s="2" t="s">
        <v>4</v>
      </c>
      <c r="I5" s="2">
        <v>1</v>
      </c>
    </row>
    <row r="7" spans="2:9" ht="28.8" x14ac:dyDescent="0.3">
      <c r="B7" s="7" t="s">
        <v>79</v>
      </c>
      <c r="C7" s="8" t="s">
        <v>78</v>
      </c>
      <c r="E7" s="10" t="s">
        <v>144</v>
      </c>
      <c r="F7" s="10" t="s">
        <v>145</v>
      </c>
      <c r="H7" s="10" t="s">
        <v>164</v>
      </c>
      <c r="I7" s="10" t="s">
        <v>163</v>
      </c>
    </row>
    <row r="8" spans="2:9" x14ac:dyDescent="0.3">
      <c r="B8" s="2" t="s">
        <v>80</v>
      </c>
      <c r="C8" s="2">
        <v>1</v>
      </c>
      <c r="E8" s="2" t="s">
        <v>13</v>
      </c>
      <c r="F8" s="2">
        <v>4</v>
      </c>
      <c r="H8" s="2" t="s">
        <v>165</v>
      </c>
      <c r="I8" s="2">
        <v>1.5</v>
      </c>
    </row>
    <row r="9" spans="2:9" x14ac:dyDescent="0.3">
      <c r="B9" s="2" t="s">
        <v>81</v>
      </c>
      <c r="C9" s="2">
        <v>0.40468599999999999</v>
      </c>
      <c r="E9" s="2" t="s">
        <v>14</v>
      </c>
      <c r="F9" s="2">
        <v>5</v>
      </c>
      <c r="H9" s="2" t="s">
        <v>166</v>
      </c>
      <c r="I9" s="2">
        <v>1.8</v>
      </c>
    </row>
    <row r="10" spans="2:9" ht="16.2" x14ac:dyDescent="0.3">
      <c r="B10" s="9" t="s">
        <v>82</v>
      </c>
      <c r="C10" s="2">
        <v>1E-4</v>
      </c>
      <c r="E10" s="2" t="s">
        <v>15</v>
      </c>
      <c r="F10" s="2">
        <v>6</v>
      </c>
      <c r="H10" s="2" t="s">
        <v>167</v>
      </c>
      <c r="I10" s="2">
        <v>2.1</v>
      </c>
    </row>
    <row r="11" spans="2:9" ht="16.2" x14ac:dyDescent="0.3">
      <c r="B11" s="2" t="s">
        <v>83</v>
      </c>
      <c r="C11" s="2">
        <v>100</v>
      </c>
    </row>
    <row r="12" spans="2:9" ht="28.8" x14ac:dyDescent="0.3">
      <c r="E12" s="11" t="s">
        <v>148</v>
      </c>
      <c r="F12" s="10" t="s">
        <v>149</v>
      </c>
      <c r="H12" s="10" t="s">
        <v>171</v>
      </c>
    </row>
    <row r="13" spans="2:9" x14ac:dyDescent="0.3">
      <c r="B13" s="1" t="s">
        <v>85</v>
      </c>
      <c r="C13" s="8" t="s">
        <v>86</v>
      </c>
      <c r="E13" s="2" t="s">
        <v>150</v>
      </c>
      <c r="F13" s="2">
        <v>1</v>
      </c>
      <c r="H13" s="43">
        <v>0.15</v>
      </c>
    </row>
    <row r="14" spans="2:9" x14ac:dyDescent="0.3">
      <c r="B14" s="2" t="s">
        <v>1</v>
      </c>
      <c r="C14" s="2">
        <f>1*3600/1000</f>
        <v>3.6</v>
      </c>
      <c r="E14" s="2" t="s">
        <v>155</v>
      </c>
      <c r="F14" s="2">
        <v>0.1</v>
      </c>
      <c r="H14" s="43">
        <v>0.1</v>
      </c>
    </row>
    <row r="15" spans="2:9" x14ac:dyDescent="0.3">
      <c r="B15" s="2" t="s">
        <v>2</v>
      </c>
      <c r="C15" s="2">
        <v>1.60934</v>
      </c>
      <c r="E15" s="2" t="s">
        <v>151</v>
      </c>
      <c r="F15" s="2">
        <f>1*100</f>
        <v>100</v>
      </c>
      <c r="H15" s="43">
        <v>0.05</v>
      </c>
    </row>
    <row r="16" spans="2:9" x14ac:dyDescent="0.3">
      <c r="B16" s="2" t="s">
        <v>3</v>
      </c>
      <c r="C16" s="2">
        <v>1</v>
      </c>
      <c r="E16" s="2" t="s">
        <v>152</v>
      </c>
      <c r="F16" s="2">
        <v>2.54</v>
      </c>
      <c r="H16" s="43">
        <v>0</v>
      </c>
    </row>
    <row r="17" spans="2:10" x14ac:dyDescent="0.3">
      <c r="E17" s="2" t="s">
        <v>153</v>
      </c>
      <c r="F17" s="2">
        <v>30.48</v>
      </c>
      <c r="H17" s="43">
        <v>-0.05</v>
      </c>
    </row>
    <row r="18" spans="2:10" x14ac:dyDescent="0.3">
      <c r="E18" s="2" t="s">
        <v>154</v>
      </c>
      <c r="F18" s="2">
        <v>91.44</v>
      </c>
      <c r="H18" s="43">
        <v>-0.1</v>
      </c>
    </row>
    <row r="19" spans="2:10" x14ac:dyDescent="0.3">
      <c r="H19" s="43">
        <v>-0.15</v>
      </c>
    </row>
    <row r="22" spans="2:10" x14ac:dyDescent="0.3">
      <c r="B22" s="87" t="s">
        <v>96</v>
      </c>
      <c r="C22" s="87" t="s">
        <v>97</v>
      </c>
      <c r="D22" s="87" t="s">
        <v>134</v>
      </c>
      <c r="E22" s="87" t="s">
        <v>9</v>
      </c>
      <c r="F22" s="87" t="s">
        <v>10</v>
      </c>
      <c r="G22" s="87" t="s">
        <v>11</v>
      </c>
      <c r="H22" s="88" t="s">
        <v>12</v>
      </c>
      <c r="I22" s="88"/>
      <c r="J22" s="88"/>
    </row>
    <row r="23" spans="2:10" x14ac:dyDescent="0.3">
      <c r="B23" s="87"/>
      <c r="C23" s="87"/>
      <c r="D23" s="87"/>
      <c r="E23" s="87"/>
      <c r="F23" s="87"/>
      <c r="G23" s="87"/>
      <c r="H23" s="7" t="s">
        <v>13</v>
      </c>
      <c r="I23" s="7" t="s">
        <v>14</v>
      </c>
      <c r="J23" s="7" t="s">
        <v>15</v>
      </c>
    </row>
    <row r="24" spans="2:10" x14ac:dyDescent="0.3">
      <c r="B24" s="2" t="s">
        <v>98</v>
      </c>
      <c r="C24" s="2" t="s">
        <v>99</v>
      </c>
      <c r="D24" s="2" t="s">
        <v>16</v>
      </c>
      <c r="E24" s="2" t="s">
        <v>100</v>
      </c>
      <c r="F24" s="2" t="s">
        <v>17</v>
      </c>
      <c r="G24" s="12">
        <v>8</v>
      </c>
      <c r="H24" s="13">
        <v>517</v>
      </c>
      <c r="I24" s="13">
        <v>361</v>
      </c>
      <c r="J24" s="13">
        <v>233</v>
      </c>
    </row>
    <row r="25" spans="2:10" x14ac:dyDescent="0.3">
      <c r="B25" s="2" t="s">
        <v>98</v>
      </c>
      <c r="C25" s="2" t="s">
        <v>99</v>
      </c>
      <c r="D25" s="2" t="s">
        <v>18</v>
      </c>
      <c r="E25" s="2" t="s">
        <v>101</v>
      </c>
      <c r="F25" s="2" t="s">
        <v>17</v>
      </c>
      <c r="G25" s="12">
        <v>8</v>
      </c>
      <c r="H25" s="13">
        <v>669</v>
      </c>
      <c r="I25" s="13">
        <v>468</v>
      </c>
      <c r="J25" s="13">
        <v>301</v>
      </c>
    </row>
    <row r="26" spans="2:10" x14ac:dyDescent="0.3">
      <c r="B26" s="2" t="s">
        <v>98</v>
      </c>
      <c r="C26" s="2" t="s">
        <v>99</v>
      </c>
      <c r="D26" s="2" t="s">
        <v>19</v>
      </c>
      <c r="E26" s="2" t="s">
        <v>102</v>
      </c>
      <c r="F26" s="2" t="s">
        <v>20</v>
      </c>
      <c r="G26" s="12">
        <v>7</v>
      </c>
      <c r="H26" s="13">
        <v>1281</v>
      </c>
      <c r="I26" s="13">
        <v>896</v>
      </c>
      <c r="J26" s="13">
        <v>580</v>
      </c>
    </row>
    <row r="27" spans="2:10" x14ac:dyDescent="0.3">
      <c r="B27" s="2" t="s">
        <v>98</v>
      </c>
      <c r="C27" s="2" t="s">
        <v>21</v>
      </c>
      <c r="D27" s="2" t="s">
        <v>22</v>
      </c>
      <c r="E27" s="2" t="s">
        <v>103</v>
      </c>
      <c r="F27" s="2" t="s">
        <v>17</v>
      </c>
      <c r="G27" s="12">
        <v>8</v>
      </c>
      <c r="H27" s="13">
        <v>201</v>
      </c>
      <c r="I27" s="13">
        <v>172</v>
      </c>
      <c r="J27" s="13">
        <v>131</v>
      </c>
    </row>
    <row r="28" spans="2:10" x14ac:dyDescent="0.3">
      <c r="B28" s="2" t="s">
        <v>98</v>
      </c>
      <c r="C28" s="2" t="s">
        <v>21</v>
      </c>
      <c r="D28" s="2" t="s">
        <v>23</v>
      </c>
      <c r="E28" s="2" t="s">
        <v>104</v>
      </c>
      <c r="F28" s="2" t="s">
        <v>17</v>
      </c>
      <c r="G28" s="12">
        <v>9</v>
      </c>
      <c r="H28" s="13">
        <v>243</v>
      </c>
      <c r="I28" s="13">
        <v>207</v>
      </c>
      <c r="J28" s="13">
        <v>159</v>
      </c>
    </row>
    <row r="29" spans="2:10" x14ac:dyDescent="0.3">
      <c r="B29" s="2" t="s">
        <v>98</v>
      </c>
      <c r="C29" s="2" t="s">
        <v>21</v>
      </c>
      <c r="D29" s="2" t="s">
        <v>24</v>
      </c>
      <c r="E29" s="2" t="s">
        <v>105</v>
      </c>
      <c r="F29" s="2" t="s">
        <v>17</v>
      </c>
      <c r="G29" s="12">
        <v>9</v>
      </c>
      <c r="H29" s="13">
        <v>280</v>
      </c>
      <c r="I29" s="13">
        <v>238</v>
      </c>
      <c r="J29" s="13">
        <v>182</v>
      </c>
    </row>
    <row r="30" spans="2:10" x14ac:dyDescent="0.3">
      <c r="B30" s="2" t="s">
        <v>98</v>
      </c>
      <c r="C30" s="2" t="s">
        <v>25</v>
      </c>
      <c r="D30" s="2" t="s">
        <v>26</v>
      </c>
      <c r="E30" s="2" t="s">
        <v>106</v>
      </c>
      <c r="F30" s="2" t="s">
        <v>20</v>
      </c>
      <c r="G30" s="12">
        <v>8</v>
      </c>
      <c r="H30" s="13">
        <v>781</v>
      </c>
      <c r="I30" s="13">
        <v>666</v>
      </c>
      <c r="J30" s="13">
        <v>511</v>
      </c>
    </row>
    <row r="31" spans="2:10" x14ac:dyDescent="0.3">
      <c r="B31" s="2" t="s">
        <v>98</v>
      </c>
      <c r="C31" s="2" t="s">
        <v>25</v>
      </c>
      <c r="D31" s="2" t="s">
        <v>27</v>
      </c>
      <c r="E31" s="2" t="s">
        <v>107</v>
      </c>
      <c r="F31" s="2" t="s">
        <v>20</v>
      </c>
      <c r="G31" s="12">
        <v>8</v>
      </c>
      <c r="H31" s="13">
        <v>517</v>
      </c>
      <c r="I31" s="13">
        <v>437</v>
      </c>
      <c r="J31" s="13">
        <v>333</v>
      </c>
    </row>
    <row r="32" spans="2:10" x14ac:dyDescent="0.3">
      <c r="B32" s="2" t="s">
        <v>98</v>
      </c>
      <c r="C32" s="2" t="s">
        <v>28</v>
      </c>
      <c r="D32" s="2" t="s">
        <v>26</v>
      </c>
      <c r="E32" s="2" t="s">
        <v>108</v>
      </c>
      <c r="F32" s="2" t="s">
        <v>20</v>
      </c>
      <c r="G32" s="12">
        <v>9</v>
      </c>
      <c r="H32" s="13">
        <v>672</v>
      </c>
      <c r="I32" s="13">
        <v>592</v>
      </c>
      <c r="J32" s="13">
        <v>529</v>
      </c>
    </row>
    <row r="33" spans="2:10" x14ac:dyDescent="0.3">
      <c r="B33" s="2" t="s">
        <v>98</v>
      </c>
      <c r="C33" s="2" t="s">
        <v>28</v>
      </c>
      <c r="D33" s="2" t="s">
        <v>27</v>
      </c>
      <c r="E33" s="2" t="s">
        <v>109</v>
      </c>
      <c r="F33" s="2" t="s">
        <v>20</v>
      </c>
      <c r="G33" s="12">
        <v>9</v>
      </c>
      <c r="H33" s="13">
        <v>408</v>
      </c>
      <c r="I33" s="13">
        <v>356</v>
      </c>
      <c r="J33" s="13">
        <v>316</v>
      </c>
    </row>
    <row r="34" spans="2:10" x14ac:dyDescent="0.3">
      <c r="B34" s="2" t="s">
        <v>98</v>
      </c>
      <c r="C34" s="2" t="s">
        <v>29</v>
      </c>
      <c r="D34" s="2" t="s">
        <v>26</v>
      </c>
      <c r="E34" s="2" t="s">
        <v>110</v>
      </c>
      <c r="F34" s="2" t="s">
        <v>20</v>
      </c>
      <c r="G34" s="12">
        <v>8</v>
      </c>
      <c r="H34" s="13">
        <v>770</v>
      </c>
      <c r="I34" s="13">
        <v>672</v>
      </c>
      <c r="J34" s="13">
        <v>598</v>
      </c>
    </row>
    <row r="35" spans="2:10" x14ac:dyDescent="0.3">
      <c r="B35" s="2" t="s">
        <v>98</v>
      </c>
      <c r="C35" s="2" t="s">
        <v>29</v>
      </c>
      <c r="D35" s="2" t="s">
        <v>27</v>
      </c>
      <c r="E35" s="2" t="s">
        <v>111</v>
      </c>
      <c r="F35" s="2" t="s">
        <v>20</v>
      </c>
      <c r="G35" s="12">
        <v>8</v>
      </c>
      <c r="H35" s="13">
        <v>471</v>
      </c>
      <c r="I35" s="13">
        <v>414</v>
      </c>
      <c r="J35" s="13">
        <v>368</v>
      </c>
    </row>
    <row r="36" spans="2:10" x14ac:dyDescent="0.3">
      <c r="B36" s="2" t="s">
        <v>98</v>
      </c>
      <c r="C36" s="2" t="s">
        <v>30</v>
      </c>
      <c r="D36" s="2" t="s">
        <v>26</v>
      </c>
      <c r="E36" s="2" t="s">
        <v>112</v>
      </c>
      <c r="F36" s="2" t="s">
        <v>20</v>
      </c>
      <c r="G36" s="12">
        <v>9</v>
      </c>
      <c r="H36" s="13">
        <v>224</v>
      </c>
      <c r="I36" s="13">
        <v>195</v>
      </c>
      <c r="J36" s="13">
        <v>172</v>
      </c>
    </row>
    <row r="37" spans="2:10" x14ac:dyDescent="0.3">
      <c r="B37" s="2" t="s">
        <v>98</v>
      </c>
      <c r="C37" s="2" t="s">
        <v>30</v>
      </c>
      <c r="D37" s="2" t="s">
        <v>27</v>
      </c>
      <c r="E37" s="2" t="s">
        <v>113</v>
      </c>
      <c r="F37" s="2" t="s">
        <v>20</v>
      </c>
      <c r="G37" s="12">
        <v>9</v>
      </c>
      <c r="H37" s="13">
        <v>155</v>
      </c>
      <c r="I37" s="13">
        <v>132</v>
      </c>
      <c r="J37" s="13">
        <v>121</v>
      </c>
    </row>
    <row r="38" spans="2:10" x14ac:dyDescent="0.3">
      <c r="B38" s="2" t="s">
        <v>98</v>
      </c>
      <c r="C38" s="2" t="s">
        <v>31</v>
      </c>
      <c r="D38" s="2" t="s">
        <v>32</v>
      </c>
      <c r="E38" s="2" t="s">
        <v>114</v>
      </c>
      <c r="F38" s="2" t="s">
        <v>17</v>
      </c>
      <c r="G38" s="12">
        <v>8</v>
      </c>
      <c r="H38" s="13">
        <v>95</v>
      </c>
      <c r="I38" s="13">
        <v>84</v>
      </c>
      <c r="J38" s="13">
        <v>74</v>
      </c>
    </row>
    <row r="39" spans="2:10" x14ac:dyDescent="0.3">
      <c r="B39" s="2" t="s">
        <v>98</v>
      </c>
      <c r="C39" s="2" t="s">
        <v>31</v>
      </c>
      <c r="D39" s="2" t="s">
        <v>33</v>
      </c>
      <c r="E39" s="2" t="s">
        <v>115</v>
      </c>
      <c r="F39" s="2" t="s">
        <v>17</v>
      </c>
      <c r="G39" s="12">
        <v>8</v>
      </c>
      <c r="H39" s="13">
        <v>114</v>
      </c>
      <c r="I39" s="13">
        <v>100</v>
      </c>
      <c r="J39" s="13">
        <v>89</v>
      </c>
    </row>
    <row r="40" spans="2:10" x14ac:dyDescent="0.3">
      <c r="B40" s="2" t="s">
        <v>98</v>
      </c>
      <c r="C40" s="2" t="s">
        <v>34</v>
      </c>
      <c r="D40" s="2" t="s">
        <v>26</v>
      </c>
      <c r="E40" s="2" t="s">
        <v>116</v>
      </c>
      <c r="F40" s="2" t="s">
        <v>17</v>
      </c>
      <c r="G40" s="12">
        <v>8</v>
      </c>
      <c r="H40" s="13">
        <v>88</v>
      </c>
      <c r="I40" s="13">
        <v>75</v>
      </c>
      <c r="J40" s="13">
        <v>58</v>
      </c>
    </row>
    <row r="41" spans="2:10" x14ac:dyDescent="0.3">
      <c r="B41" s="2" t="s">
        <v>98</v>
      </c>
      <c r="C41" s="2" t="s">
        <v>34</v>
      </c>
      <c r="D41" s="2" t="s">
        <v>27</v>
      </c>
      <c r="E41" s="2" t="s">
        <v>117</v>
      </c>
      <c r="F41" s="2" t="s">
        <v>17</v>
      </c>
      <c r="G41" s="12">
        <v>8</v>
      </c>
      <c r="H41" s="13">
        <v>61</v>
      </c>
      <c r="I41" s="13">
        <v>53</v>
      </c>
      <c r="J41" s="13">
        <v>40</v>
      </c>
    </row>
    <row r="42" spans="2:10" x14ac:dyDescent="0.3">
      <c r="B42" s="2" t="s">
        <v>98</v>
      </c>
      <c r="C42" s="2" t="s">
        <v>35</v>
      </c>
      <c r="D42" s="2" t="s">
        <v>36</v>
      </c>
      <c r="E42" s="2" t="s">
        <v>118</v>
      </c>
      <c r="F42" s="2" t="s">
        <v>37</v>
      </c>
      <c r="G42" s="12">
        <v>8</v>
      </c>
      <c r="H42" s="13">
        <v>226</v>
      </c>
      <c r="I42" s="13">
        <v>191</v>
      </c>
      <c r="J42" s="13">
        <v>147</v>
      </c>
    </row>
    <row r="43" spans="2:10" x14ac:dyDescent="0.3">
      <c r="B43" s="2" t="s">
        <v>98</v>
      </c>
      <c r="C43" s="2" t="s">
        <v>35</v>
      </c>
      <c r="D43" s="2" t="s">
        <v>38</v>
      </c>
      <c r="E43" s="2" t="s">
        <v>119</v>
      </c>
      <c r="F43" s="2" t="s">
        <v>37</v>
      </c>
      <c r="G43" s="12">
        <v>8</v>
      </c>
      <c r="H43" s="13">
        <v>419</v>
      </c>
      <c r="I43" s="13">
        <v>356</v>
      </c>
      <c r="J43" s="13">
        <v>271</v>
      </c>
    </row>
    <row r="44" spans="2:10" x14ac:dyDescent="0.3">
      <c r="B44" s="2" t="s">
        <v>98</v>
      </c>
      <c r="C44" s="2" t="s">
        <v>35</v>
      </c>
      <c r="D44" s="2" t="s">
        <v>39</v>
      </c>
      <c r="E44" s="2" t="s">
        <v>120</v>
      </c>
      <c r="F44" s="2" t="s">
        <v>37</v>
      </c>
      <c r="G44" s="12">
        <v>8</v>
      </c>
      <c r="H44" s="13">
        <v>730</v>
      </c>
      <c r="I44" s="13">
        <v>620</v>
      </c>
      <c r="J44" s="13">
        <v>475</v>
      </c>
    </row>
    <row r="45" spans="2:10" x14ac:dyDescent="0.3">
      <c r="B45" s="2" t="s">
        <v>98</v>
      </c>
      <c r="C45" s="2" t="s">
        <v>35</v>
      </c>
      <c r="D45" s="2" t="s">
        <v>40</v>
      </c>
      <c r="E45" s="2" t="s">
        <v>121</v>
      </c>
      <c r="F45" s="2" t="s">
        <v>20</v>
      </c>
      <c r="G45" s="12">
        <v>7</v>
      </c>
      <c r="H45" s="13">
        <v>362</v>
      </c>
      <c r="I45" s="13">
        <v>310</v>
      </c>
      <c r="J45" s="13">
        <v>236</v>
      </c>
    </row>
    <row r="46" spans="2:10" x14ac:dyDescent="0.3">
      <c r="B46" s="2" t="s">
        <v>98</v>
      </c>
      <c r="C46" s="2" t="s">
        <v>35</v>
      </c>
      <c r="D46" s="2" t="s">
        <v>41</v>
      </c>
      <c r="E46" s="2" t="s">
        <v>122</v>
      </c>
      <c r="F46" s="2" t="s">
        <v>37</v>
      </c>
      <c r="G46" s="12">
        <v>8</v>
      </c>
      <c r="H46" s="13">
        <v>366</v>
      </c>
      <c r="I46" s="13">
        <v>315</v>
      </c>
      <c r="J46" s="13">
        <v>285</v>
      </c>
    </row>
    <row r="48" spans="2:10" x14ac:dyDescent="0.3">
      <c r="B48" s="87" t="s">
        <v>96</v>
      </c>
      <c r="C48" s="87" t="s">
        <v>97</v>
      </c>
      <c r="D48" s="87" t="s">
        <v>134</v>
      </c>
      <c r="E48" s="87" t="s">
        <v>9</v>
      </c>
      <c r="F48" s="87" t="s">
        <v>10</v>
      </c>
      <c r="G48" s="87" t="s">
        <v>11</v>
      </c>
      <c r="H48" s="88" t="s">
        <v>12</v>
      </c>
      <c r="I48" s="88"/>
      <c r="J48" s="88"/>
    </row>
    <row r="49" spans="2:10" x14ac:dyDescent="0.3">
      <c r="B49" s="87"/>
      <c r="C49" s="87"/>
      <c r="D49" s="87"/>
      <c r="E49" s="87"/>
      <c r="F49" s="87"/>
      <c r="G49" s="87"/>
      <c r="H49" s="11" t="s">
        <v>13</v>
      </c>
      <c r="I49" s="11" t="s">
        <v>14</v>
      </c>
      <c r="J49" s="11" t="s">
        <v>15</v>
      </c>
    </row>
    <row r="50" spans="2:10" x14ac:dyDescent="0.3">
      <c r="B50" s="2" t="s">
        <v>135</v>
      </c>
      <c r="C50" s="2"/>
      <c r="D50" s="2" t="s">
        <v>42</v>
      </c>
      <c r="E50" s="2" t="s">
        <v>42</v>
      </c>
      <c r="F50" s="2" t="s">
        <v>20</v>
      </c>
      <c r="G50" s="12">
        <v>11</v>
      </c>
      <c r="H50" s="13">
        <v>305</v>
      </c>
      <c r="I50" s="13">
        <v>305</v>
      </c>
      <c r="J50" s="13">
        <v>305</v>
      </c>
    </row>
    <row r="51" spans="2:10" x14ac:dyDescent="0.3">
      <c r="B51" s="2" t="s">
        <v>135</v>
      </c>
      <c r="C51" s="2"/>
      <c r="D51" s="2" t="s">
        <v>43</v>
      </c>
      <c r="E51" s="2" t="s">
        <v>43</v>
      </c>
      <c r="F51" s="2" t="s">
        <v>20</v>
      </c>
      <c r="G51" s="12">
        <v>8</v>
      </c>
      <c r="H51" s="13">
        <v>115</v>
      </c>
      <c r="I51" s="13">
        <v>115</v>
      </c>
      <c r="J51" s="13">
        <v>115</v>
      </c>
    </row>
    <row r="52" spans="2:10" x14ac:dyDescent="0.3">
      <c r="B52" s="2" t="s">
        <v>135</v>
      </c>
      <c r="C52" s="2"/>
      <c r="D52" s="2" t="s">
        <v>44</v>
      </c>
      <c r="E52" s="2" t="s">
        <v>44</v>
      </c>
      <c r="F52" s="2" t="s">
        <v>20</v>
      </c>
      <c r="G52" s="12">
        <v>8</v>
      </c>
      <c r="H52" s="13">
        <v>299</v>
      </c>
      <c r="I52" s="13">
        <v>299</v>
      </c>
      <c r="J52" s="13">
        <v>299</v>
      </c>
    </row>
    <row r="53" spans="2:10" x14ac:dyDescent="0.3">
      <c r="B53" s="2" t="s">
        <v>135</v>
      </c>
      <c r="C53" s="2"/>
      <c r="D53" s="2" t="s">
        <v>45</v>
      </c>
      <c r="E53" s="2" t="s">
        <v>45</v>
      </c>
      <c r="F53" s="2" t="s">
        <v>20</v>
      </c>
      <c r="G53" s="12">
        <v>8</v>
      </c>
      <c r="H53" s="13">
        <v>1046</v>
      </c>
      <c r="I53" s="13">
        <v>1046</v>
      </c>
      <c r="J53" s="13">
        <v>1046</v>
      </c>
    </row>
    <row r="54" spans="2:10" x14ac:dyDescent="0.3">
      <c r="B54" s="2" t="s">
        <v>135</v>
      </c>
      <c r="C54" s="2"/>
      <c r="D54" s="2" t="s">
        <v>46</v>
      </c>
      <c r="E54" s="2" t="s">
        <v>46</v>
      </c>
      <c r="F54" s="2" t="s">
        <v>20</v>
      </c>
      <c r="G54" s="12">
        <v>8</v>
      </c>
      <c r="H54" s="13">
        <v>345</v>
      </c>
      <c r="I54" s="13">
        <v>345</v>
      </c>
      <c r="J54" s="13">
        <v>345</v>
      </c>
    </row>
    <row r="55" spans="2:10" x14ac:dyDescent="0.3">
      <c r="B55" s="2" t="s">
        <v>135</v>
      </c>
      <c r="C55" s="2"/>
      <c r="D55" s="2" t="s">
        <v>47</v>
      </c>
      <c r="E55" s="2" t="s">
        <v>47</v>
      </c>
      <c r="F55" s="2" t="s">
        <v>20</v>
      </c>
      <c r="G55" s="12">
        <v>8</v>
      </c>
      <c r="H55" s="13">
        <v>1551</v>
      </c>
      <c r="I55" s="13">
        <v>1551</v>
      </c>
      <c r="J55" s="13">
        <v>1551</v>
      </c>
    </row>
    <row r="56" spans="2:10" x14ac:dyDescent="0.3">
      <c r="B56" s="2" t="s">
        <v>135</v>
      </c>
      <c r="C56" s="2"/>
      <c r="D56" s="2" t="s">
        <v>48</v>
      </c>
      <c r="E56" s="2" t="s">
        <v>48</v>
      </c>
      <c r="F56" s="2" t="s">
        <v>20</v>
      </c>
      <c r="G56" s="12">
        <v>8</v>
      </c>
      <c r="H56" s="13">
        <v>4585</v>
      </c>
      <c r="I56" s="13">
        <v>4585</v>
      </c>
      <c r="J56" s="13">
        <v>4585</v>
      </c>
    </row>
    <row r="58" spans="2:10" x14ac:dyDescent="0.3">
      <c r="B58" s="87" t="s">
        <v>96</v>
      </c>
      <c r="C58" s="87" t="s">
        <v>97</v>
      </c>
      <c r="D58" s="87" t="s">
        <v>134</v>
      </c>
      <c r="E58" s="87" t="s">
        <v>9</v>
      </c>
      <c r="F58" s="87" t="s">
        <v>10</v>
      </c>
      <c r="G58" s="87" t="s">
        <v>11</v>
      </c>
      <c r="H58" s="88" t="s">
        <v>12</v>
      </c>
      <c r="I58" s="88"/>
      <c r="J58" s="88"/>
    </row>
    <row r="59" spans="2:10" x14ac:dyDescent="0.3">
      <c r="B59" s="87"/>
      <c r="C59" s="87"/>
      <c r="D59" s="87"/>
      <c r="E59" s="87"/>
      <c r="F59" s="87"/>
      <c r="G59" s="87"/>
      <c r="H59" s="11" t="s">
        <v>13</v>
      </c>
      <c r="I59" s="11" t="s">
        <v>14</v>
      </c>
      <c r="J59" s="11" t="s">
        <v>15</v>
      </c>
    </row>
    <row r="60" spans="2:10" x14ac:dyDescent="0.3">
      <c r="B60" s="2" t="s">
        <v>65</v>
      </c>
      <c r="C60" s="2" t="s">
        <v>49</v>
      </c>
      <c r="D60" s="2" t="s">
        <v>50</v>
      </c>
      <c r="E60" s="2" t="s">
        <v>123</v>
      </c>
      <c r="F60" s="2" t="s">
        <v>37</v>
      </c>
      <c r="G60" s="12">
        <v>8</v>
      </c>
      <c r="H60" s="13">
        <v>242</v>
      </c>
      <c r="I60" s="13">
        <v>242</v>
      </c>
      <c r="J60" s="13">
        <v>242</v>
      </c>
    </row>
    <row r="61" spans="2:10" x14ac:dyDescent="0.3">
      <c r="B61" s="2" t="s">
        <v>65</v>
      </c>
      <c r="C61" s="2" t="s">
        <v>49</v>
      </c>
      <c r="D61" s="2" t="s">
        <v>51</v>
      </c>
      <c r="E61" s="2" t="s">
        <v>124</v>
      </c>
      <c r="F61" s="2" t="s">
        <v>37</v>
      </c>
      <c r="G61" s="12">
        <v>8</v>
      </c>
      <c r="H61" s="13">
        <v>438</v>
      </c>
      <c r="I61" s="13">
        <v>438</v>
      </c>
      <c r="J61" s="13">
        <v>438</v>
      </c>
    </row>
    <row r="62" spans="2:10" x14ac:dyDescent="0.3">
      <c r="B62" s="2" t="s">
        <v>65</v>
      </c>
      <c r="C62" s="2" t="s">
        <v>49</v>
      </c>
      <c r="D62" s="2" t="s">
        <v>52</v>
      </c>
      <c r="E62" s="2" t="s">
        <v>125</v>
      </c>
      <c r="F62" s="2" t="s">
        <v>37</v>
      </c>
      <c r="G62" s="12">
        <v>8</v>
      </c>
      <c r="H62" s="13">
        <v>767</v>
      </c>
      <c r="I62" s="13">
        <v>767</v>
      </c>
      <c r="J62" s="13">
        <v>767</v>
      </c>
    </row>
    <row r="63" spans="2:10" x14ac:dyDescent="0.3">
      <c r="B63" s="2" t="s">
        <v>65</v>
      </c>
      <c r="C63" s="2" t="s">
        <v>53</v>
      </c>
      <c r="D63" s="2" t="s">
        <v>63</v>
      </c>
      <c r="E63" s="2" t="s">
        <v>126</v>
      </c>
      <c r="F63" s="2" t="s">
        <v>37</v>
      </c>
      <c r="G63" s="12">
        <v>8</v>
      </c>
      <c r="H63" s="13">
        <v>898</v>
      </c>
      <c r="I63" s="13">
        <v>898</v>
      </c>
      <c r="J63" s="13">
        <v>898</v>
      </c>
    </row>
    <row r="64" spans="2:10" x14ac:dyDescent="0.3">
      <c r="B64" s="2" t="s">
        <v>65</v>
      </c>
      <c r="C64" s="2" t="s">
        <v>54</v>
      </c>
      <c r="D64" s="2" t="s">
        <v>64</v>
      </c>
      <c r="E64" s="2" t="s">
        <v>127</v>
      </c>
      <c r="F64" s="2" t="s">
        <v>37</v>
      </c>
      <c r="G64" s="12">
        <v>8</v>
      </c>
      <c r="H64" s="13">
        <v>1809</v>
      </c>
      <c r="I64" s="13">
        <v>1809</v>
      </c>
      <c r="J64" s="13">
        <v>1809</v>
      </c>
    </row>
    <row r="65" spans="2:10" x14ac:dyDescent="0.3">
      <c r="B65" s="2" t="s">
        <v>65</v>
      </c>
      <c r="C65" s="2" t="s">
        <v>55</v>
      </c>
      <c r="D65" s="2" t="s">
        <v>56</v>
      </c>
      <c r="E65" s="2" t="s">
        <v>128</v>
      </c>
      <c r="F65" s="2" t="s">
        <v>37</v>
      </c>
      <c r="G65" s="12">
        <v>8</v>
      </c>
      <c r="H65" s="13">
        <v>198</v>
      </c>
      <c r="I65" s="13">
        <v>198</v>
      </c>
      <c r="J65" s="13">
        <v>198</v>
      </c>
    </row>
    <row r="66" spans="2:10" x14ac:dyDescent="0.3">
      <c r="B66" s="2" t="s">
        <v>65</v>
      </c>
      <c r="C66" s="2" t="s">
        <v>55</v>
      </c>
      <c r="D66" s="2" t="s">
        <v>57</v>
      </c>
      <c r="E66" s="2" t="s">
        <v>129</v>
      </c>
      <c r="F66" s="2" t="s">
        <v>37</v>
      </c>
      <c r="G66" s="12">
        <v>8</v>
      </c>
      <c r="H66" s="13">
        <v>147</v>
      </c>
      <c r="I66" s="13">
        <v>147</v>
      </c>
      <c r="J66" s="13">
        <v>147</v>
      </c>
    </row>
    <row r="67" spans="2:10" x14ac:dyDescent="0.3">
      <c r="B67" s="2" t="s">
        <v>65</v>
      </c>
      <c r="C67" s="2" t="s">
        <v>55</v>
      </c>
      <c r="D67" s="2" t="s">
        <v>58</v>
      </c>
      <c r="E67" s="2" t="s">
        <v>130</v>
      </c>
      <c r="F67" s="2" t="s">
        <v>37</v>
      </c>
      <c r="G67" s="12">
        <v>8</v>
      </c>
      <c r="H67" s="13">
        <v>54</v>
      </c>
      <c r="I67" s="13">
        <v>54</v>
      </c>
      <c r="J67" s="13">
        <v>54</v>
      </c>
    </row>
    <row r="68" spans="2:10" x14ac:dyDescent="0.3">
      <c r="B68" s="2" t="s">
        <v>65</v>
      </c>
      <c r="C68" s="2" t="s">
        <v>59</v>
      </c>
      <c r="D68" s="2" t="s">
        <v>60</v>
      </c>
      <c r="E68" s="2" t="s">
        <v>131</v>
      </c>
      <c r="F68" s="2" t="s">
        <v>37</v>
      </c>
      <c r="G68" s="12">
        <v>8</v>
      </c>
      <c r="H68" s="13">
        <v>378</v>
      </c>
      <c r="I68" s="13">
        <v>378</v>
      </c>
      <c r="J68" s="13">
        <v>378</v>
      </c>
    </row>
    <row r="69" spans="2:10" x14ac:dyDescent="0.3">
      <c r="B69" s="2" t="s">
        <v>65</v>
      </c>
      <c r="C69" s="2" t="s">
        <v>61</v>
      </c>
      <c r="D69" s="2" t="s">
        <v>26</v>
      </c>
      <c r="E69" s="2" t="s">
        <v>132</v>
      </c>
      <c r="F69" s="2" t="s">
        <v>20</v>
      </c>
      <c r="G69" s="12">
        <v>8</v>
      </c>
      <c r="H69" s="13">
        <v>3620</v>
      </c>
      <c r="I69" s="13">
        <v>3620</v>
      </c>
      <c r="J69" s="13">
        <v>3620</v>
      </c>
    </row>
    <row r="70" spans="2:10" x14ac:dyDescent="0.3">
      <c r="B70" s="2" t="s">
        <v>65</v>
      </c>
      <c r="C70" s="2" t="s">
        <v>61</v>
      </c>
      <c r="D70" s="2" t="s">
        <v>27</v>
      </c>
      <c r="E70" s="2" t="s">
        <v>133</v>
      </c>
      <c r="F70" s="2" t="s">
        <v>20</v>
      </c>
      <c r="G70" s="12">
        <v>8</v>
      </c>
      <c r="H70" s="13">
        <v>1724</v>
      </c>
      <c r="I70" s="13">
        <v>1724</v>
      </c>
      <c r="J70" s="13">
        <v>1724</v>
      </c>
    </row>
    <row r="71" spans="2:10" x14ac:dyDescent="0.3">
      <c r="B71" s="2" t="s">
        <v>65</v>
      </c>
      <c r="C71" s="2"/>
      <c r="D71" s="2" t="s">
        <v>62</v>
      </c>
      <c r="E71" s="2" t="s">
        <v>62</v>
      </c>
      <c r="F71" s="2" t="s">
        <v>20</v>
      </c>
      <c r="G71" s="12">
        <v>10</v>
      </c>
      <c r="H71" s="13">
        <v>2155</v>
      </c>
      <c r="I71" s="13">
        <v>2155</v>
      </c>
      <c r="J71" s="13">
        <v>2155</v>
      </c>
    </row>
  </sheetData>
  <mergeCells count="22">
    <mergeCell ref="H48:J48"/>
    <mergeCell ref="B22:B23"/>
    <mergeCell ref="C22:C23"/>
    <mergeCell ref="D22:D23"/>
    <mergeCell ref="F22:F23"/>
    <mergeCell ref="G22:G23"/>
    <mergeCell ref="G58:G59"/>
    <mergeCell ref="H58:J58"/>
    <mergeCell ref="H2:I2"/>
    <mergeCell ref="B58:B59"/>
    <mergeCell ref="C58:C59"/>
    <mergeCell ref="D58:D59"/>
    <mergeCell ref="E58:E59"/>
    <mergeCell ref="F58:F59"/>
    <mergeCell ref="H22:J22"/>
    <mergeCell ref="E22:E23"/>
    <mergeCell ref="B48:B49"/>
    <mergeCell ref="C48:C49"/>
    <mergeCell ref="D48:D49"/>
    <mergeCell ref="E48:E49"/>
    <mergeCell ref="F48:F49"/>
    <mergeCell ref="G48:G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Tractor Power Calculator</vt:lpstr>
      <vt:lpstr>Data</vt:lpstr>
      <vt:lpstr>AllTasksLookup</vt:lpstr>
      <vt:lpstr>Dropdown_AreaUnits</vt:lpstr>
      <vt:lpstr>Dropdown_FinalPowerAdjustmentFactors</vt:lpstr>
      <vt:lpstr>Dropdown_OutputPowerUnits</vt:lpstr>
      <vt:lpstr>Dropdown_PriorityCriticalFieldOperation</vt:lpstr>
      <vt:lpstr>Dropdown_SoilCondition</vt:lpstr>
      <vt:lpstr>Dropdown_SpeedUnits</vt:lpstr>
      <vt:lpstr>Dropdown_TimeUnits</vt:lpstr>
      <vt:lpstr>Dropdown_WorkingDepthUnits</vt:lpstr>
      <vt:lpstr>MajortillageLookupTable</vt:lpstr>
      <vt:lpstr>MajortillageLookupTool</vt:lpstr>
      <vt:lpstr>MinortillageLookupTable</vt:lpstr>
      <vt:lpstr>MinortillageLookupTool</vt:lpstr>
      <vt:lpstr>SeedingLookupTable</vt:lpstr>
      <vt:lpstr>SeedingLookupTool</vt:lpstr>
      <vt:lpstr>SoilTypesDropdown</vt:lpstr>
      <vt:lpstr>Table_AreaUnitsConversion</vt:lpstr>
      <vt:lpstr>Table_OutputPowerConversionUnits</vt:lpstr>
      <vt:lpstr>Table_SoilConditionPTOMultiplicationFactors</vt:lpstr>
      <vt:lpstr>Table_SoilTypeColumn</vt:lpstr>
      <vt:lpstr>Table_SpeedUnitsConversion</vt:lpstr>
      <vt:lpstr>Table_TimeUnitsConversion</vt:lpstr>
      <vt:lpstr>Table_WorkingDepthUnitsConversion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Flores Torres</dc:creator>
  <cp:lastModifiedBy>holmesl</cp:lastModifiedBy>
  <dcterms:created xsi:type="dcterms:W3CDTF">2013-10-28T23:32:45Z</dcterms:created>
  <dcterms:modified xsi:type="dcterms:W3CDTF">2021-04-15T00:21:39Z</dcterms:modified>
</cp:coreProperties>
</file>