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45" windowWidth="19035" windowHeight="11760" activeTab="0"/>
  </bookViews>
  <sheets>
    <sheet name="introduction" sheetId="1" r:id="rId1"/>
    <sheet name="lookup" sheetId="2" state="hidden" r:id="rId2"/>
    <sheet name="Qual vs losses" sheetId="3" r:id="rId3"/>
    <sheet name="Investing to reduce losses" sheetId="4" r:id="rId4"/>
    <sheet name="Quality vs quantity" sheetId="5" r:id="rId5"/>
  </sheets>
  <definedNames>
    <definedName name="_xlnm.Print_Area" localSheetId="0">'introduction'!$A$1:$S$33</definedName>
    <definedName name="_xlnm.Print_Area" localSheetId="2">'Qual vs losses'!$B$1:$F$37</definedName>
    <definedName name="_xlnm.Print_Area" localSheetId="4">'Quality vs quantity'!$B$1:$H$26</definedName>
  </definedNames>
  <calcPr fullCalcOnLoad="1"/>
</workbook>
</file>

<file path=xl/comments3.xml><?xml version="1.0" encoding="utf-8"?>
<comments xmlns="http://schemas.openxmlformats.org/spreadsheetml/2006/main">
  <authors>
    <author>NSW Agriculture Client</author>
    <author>NSW Ag Client</author>
    <author>Davies</author>
    <author>Lloyd Davies</author>
    <author>scottf</author>
  </authors>
  <commentList>
    <comment ref="B2" authorId="0">
      <text>
        <r>
          <rPr>
            <b/>
            <sz val="12"/>
            <rFont val="Tahoma"/>
            <family val="2"/>
          </rPr>
          <t xml:space="preserve">This model evaluates the $ value of improving quality and reducing losses.  This can be evaluated in two ways.  The first table evaluates the gains from the value of the beef produced.  The second table calculates the additional energy that results from an improvement in quality or reduced losses and then calculates the value of purchased feed required to provide the same amount of energy.  Users should choose the lower of the two results where there are purchased feed options available. </t>
        </r>
      </text>
    </comment>
    <comment ref="D4" authorId="1">
      <text>
        <r>
          <rPr>
            <b/>
            <sz val="12"/>
            <rFont val="Tahoma"/>
            <family val="2"/>
          </rPr>
          <t xml:space="preserve">DM = dry matter.  To convert from wet matter to dry matter, multiply wet weight  by % dry matter and divide by 100.
</t>
        </r>
      </text>
    </comment>
    <comment ref="C14" authorId="0">
      <text>
        <r>
          <rPr>
            <b/>
            <sz val="12"/>
            <rFont val="Tahoma"/>
            <family val="2"/>
          </rPr>
          <t xml:space="preserve">This is the kilograms of liveweight gain per tonne of dry matter (silage) expected if this quality (ME) forage was the majority of feed given to a 300kg steer.  It is assumed the total diet provides adequate protein and other nutritional requirements. </t>
        </r>
        <r>
          <rPr>
            <b/>
            <u val="single"/>
            <sz val="12"/>
            <rFont val="Tahoma"/>
            <family val="2"/>
          </rPr>
          <t>Note: This simple calculator does not attempt to provide detailed livestock nutrition information which is available from other sources.</t>
        </r>
        <r>
          <rPr>
            <b/>
            <sz val="12"/>
            <rFont val="Tahoma"/>
            <family val="2"/>
          </rPr>
          <t xml:space="preserve">
The equation was developed by the late Dr. Alan Kaiser and John Piltz of Department of Primary Industries agriciultural Research Institute at Wagga Wagga. It is based on results of local and International trials. </t>
        </r>
      </text>
    </comment>
    <comment ref="C22" authorId="2">
      <text>
        <r>
          <rPr>
            <b/>
            <sz val="12"/>
            <rFont val="Tahoma"/>
            <family val="2"/>
          </rPr>
          <t xml:space="preserve">This is the existing quality figure you entered above.
</t>
        </r>
      </text>
    </comment>
    <comment ref="D22" authorId="2">
      <text>
        <r>
          <rPr>
            <b/>
            <sz val="12"/>
            <rFont val="Tahoma"/>
            <family val="2"/>
          </rPr>
          <t xml:space="preserve">This figure is the quality required to achieve one third of the improvement between the existing quality and the target quality figures entered above.
</t>
        </r>
      </text>
    </comment>
    <comment ref="E22" authorId="2">
      <text>
        <r>
          <rPr>
            <b/>
            <sz val="12"/>
            <rFont val="Tahoma"/>
            <family val="2"/>
          </rPr>
          <t>This figure is the quality required to achieve two thirds of the improvement between the existing quality and the target quality figures entered above.</t>
        </r>
      </text>
    </comment>
    <comment ref="F22" authorId="2">
      <text>
        <r>
          <rPr>
            <b/>
            <sz val="12"/>
            <rFont val="Tahoma"/>
            <family val="2"/>
          </rPr>
          <t>This is the target quality level entered above.</t>
        </r>
        <r>
          <rPr>
            <sz val="8"/>
            <rFont val="Tahoma"/>
            <family val="0"/>
          </rPr>
          <t xml:space="preserve">
</t>
        </r>
      </text>
    </comment>
    <comment ref="B23" authorId="2">
      <text>
        <r>
          <rPr>
            <b/>
            <sz val="12"/>
            <rFont val="Tahoma"/>
            <family val="2"/>
          </rPr>
          <t xml:space="preserve">This figure is your estimate of losses 
</t>
        </r>
      </text>
    </comment>
    <comment ref="B24" authorId="2">
      <text>
        <r>
          <rPr>
            <b/>
            <sz val="12"/>
            <rFont val="Tahoma"/>
            <family val="2"/>
          </rPr>
          <t xml:space="preserve">This figure is the losses if one third of the improvement between the existing quality and the target losses is achieved.
</t>
        </r>
      </text>
    </comment>
    <comment ref="B25" authorId="2">
      <text>
        <r>
          <rPr>
            <b/>
            <sz val="12"/>
            <rFont val="Tahoma"/>
            <family val="2"/>
          </rPr>
          <t xml:space="preserve">This figure is the losses if two thirds of the improvement between the existing quality and the target losses is achieved.
</t>
        </r>
      </text>
    </comment>
    <comment ref="B26" authorId="2">
      <text>
        <r>
          <rPr>
            <b/>
            <sz val="12"/>
            <rFont val="Tahoma"/>
            <family val="2"/>
          </rPr>
          <t xml:space="preserve">This figure is your target losses.
</t>
        </r>
      </text>
    </comment>
    <comment ref="H30" authorId="1">
      <text>
        <r>
          <rPr>
            <b/>
            <sz val="8"/>
            <rFont val="Tahoma"/>
            <family val="0"/>
          </rPr>
          <t>NSW Ag Client:</t>
        </r>
        <r>
          <rPr>
            <sz val="8"/>
            <rFont val="Tahoma"/>
            <family val="0"/>
          </rPr>
          <t xml:space="preserve">
</t>
        </r>
        <r>
          <rPr>
            <b/>
            <sz val="12"/>
            <rFont val="Tahoma"/>
            <family val="2"/>
          </rPr>
          <t xml:space="preserve">Value of replacement feed in cents per kg
</t>
        </r>
      </text>
    </comment>
    <comment ref="C32" authorId="2">
      <text>
        <r>
          <rPr>
            <b/>
            <sz val="12"/>
            <rFont val="Tahoma"/>
            <family val="2"/>
          </rPr>
          <t xml:space="preserve">This is the existing quality figure you entered above.
</t>
        </r>
      </text>
    </comment>
    <comment ref="D32" authorId="2">
      <text>
        <r>
          <rPr>
            <b/>
            <sz val="12"/>
            <rFont val="Tahoma"/>
            <family val="2"/>
          </rPr>
          <t xml:space="preserve">This figure is the quality required to achieve one third of the improvement between the existing quality and the target quality figures entered above.
</t>
        </r>
      </text>
    </comment>
    <comment ref="E32" authorId="2">
      <text>
        <r>
          <rPr>
            <b/>
            <sz val="12"/>
            <rFont val="Tahoma"/>
            <family val="2"/>
          </rPr>
          <t>This figure is the quality required to achieve two thirds of the improvement between the existing quality and the target quality figures entered above.</t>
        </r>
      </text>
    </comment>
    <comment ref="F32" authorId="2">
      <text>
        <r>
          <rPr>
            <b/>
            <sz val="12"/>
            <rFont val="Tahoma"/>
            <family val="2"/>
          </rPr>
          <t xml:space="preserve">This is the target quality level entered above.
</t>
        </r>
      </text>
    </comment>
    <comment ref="B33" authorId="2">
      <text>
        <r>
          <rPr>
            <b/>
            <sz val="12"/>
            <rFont val="Tahoma"/>
            <family val="2"/>
          </rPr>
          <t xml:space="preserve">This figure is your estimate of losses 
</t>
        </r>
      </text>
    </comment>
    <comment ref="B34" authorId="2">
      <text>
        <r>
          <rPr>
            <b/>
            <sz val="12"/>
            <rFont val="Tahoma"/>
            <family val="2"/>
          </rPr>
          <t xml:space="preserve">This figure is the losses if one third of the improvement between the existing quality and the target losses is achieved.
</t>
        </r>
      </text>
    </comment>
    <comment ref="B35" authorId="2">
      <text>
        <r>
          <rPr>
            <b/>
            <sz val="12"/>
            <rFont val="Tahoma"/>
            <family val="2"/>
          </rPr>
          <t xml:space="preserve">This figure is the losses if two thirds of the improvement between the existing quality and the target losses is achieved.
</t>
        </r>
      </text>
    </comment>
    <comment ref="B36" authorId="2">
      <text>
        <r>
          <rPr>
            <b/>
            <sz val="12"/>
            <rFont val="Tahoma"/>
            <family val="2"/>
          </rPr>
          <t xml:space="preserve">This figure is your target losses.
</t>
        </r>
      </text>
    </comment>
    <comment ref="B5" authorId="3">
      <text>
        <r>
          <rPr>
            <b/>
            <sz val="12"/>
            <rFont val="Tahoma"/>
            <family val="2"/>
          </rPr>
          <t xml:space="preserve">NSW DPI:  For a guide to quality  of various feeds, click on </t>
        </r>
        <r>
          <rPr>
            <b/>
            <i/>
            <sz val="12"/>
            <rFont val="Tahoma"/>
            <family val="2"/>
          </rPr>
          <t xml:space="preserve">feed cost calculator </t>
        </r>
        <r>
          <rPr>
            <b/>
            <sz val="12"/>
            <rFont val="Tahoma"/>
            <family val="2"/>
          </rPr>
          <t>link</t>
        </r>
      </text>
    </comment>
    <comment ref="B6" authorId="3">
      <text>
        <r>
          <rPr>
            <b/>
            <sz val="12"/>
            <rFont val="Tahoma"/>
            <family val="2"/>
          </rPr>
          <t xml:space="preserve">NSW DPI:  For a guide to quality  of various feeds, click on </t>
        </r>
        <r>
          <rPr>
            <b/>
            <i/>
            <sz val="12"/>
            <rFont val="Tahoma"/>
            <family val="2"/>
          </rPr>
          <t xml:space="preserve">feed cost calculator </t>
        </r>
        <r>
          <rPr>
            <b/>
            <sz val="12"/>
            <rFont val="Tahoma"/>
            <family val="2"/>
          </rPr>
          <t>link</t>
        </r>
      </text>
    </comment>
    <comment ref="B12" authorId="3">
      <text>
        <r>
          <rPr>
            <b/>
            <sz val="12"/>
            <rFont val="Tahoma"/>
            <family val="2"/>
          </rPr>
          <t xml:space="preserve">NSW DPI:  For a guide to quality  of various feeds, click on </t>
        </r>
        <r>
          <rPr>
            <b/>
            <i/>
            <sz val="12"/>
            <rFont val="Tahoma"/>
            <family val="2"/>
          </rPr>
          <t xml:space="preserve">feed cost calculator </t>
        </r>
        <r>
          <rPr>
            <b/>
            <sz val="12"/>
            <rFont val="Tahoma"/>
            <family val="2"/>
          </rPr>
          <t>link</t>
        </r>
      </text>
    </comment>
    <comment ref="C15" authorId="0">
      <text>
        <r>
          <rPr>
            <b/>
            <sz val="12"/>
            <rFont val="Tahoma"/>
            <family val="2"/>
          </rPr>
          <t xml:space="preserve">This is the kilograms of liveweight gain per tonne of dry matter (silage) expected if this quality (ME) forage was the majority of feed given to a 300kg steer.  It is assumed the total diet provides adequate protein and other nutritional requirements. </t>
        </r>
        <r>
          <rPr>
            <b/>
            <u val="single"/>
            <sz val="12"/>
            <rFont val="Tahoma"/>
            <family val="2"/>
          </rPr>
          <t>Note: This simple calculator does not attempt to provide detailed livestock nutrition information which is available from other sources.</t>
        </r>
        <r>
          <rPr>
            <b/>
            <sz val="12"/>
            <rFont val="Tahoma"/>
            <family val="2"/>
          </rPr>
          <t xml:space="preserve">
The equation was developed by the late Dr. Alan Kaiser and John Piltz of Department of Primary Industries agriciultural Research Institute at Wagga Wagga. It is based on results of local and International trials. </t>
        </r>
      </text>
    </comment>
    <comment ref="D5" authorId="4">
      <text>
        <r>
          <rPr>
            <sz val="8"/>
            <rFont val="Tahoma"/>
            <family val="0"/>
          </rPr>
          <t>MJ ME/kg DM means
'megajoules of metabolisable energy per kilogram of dry matter'</t>
        </r>
      </text>
    </comment>
  </commentList>
</comments>
</file>

<file path=xl/comments4.xml><?xml version="1.0" encoding="utf-8"?>
<comments xmlns="http://schemas.openxmlformats.org/spreadsheetml/2006/main">
  <authors>
    <author>Lloyd Davies</author>
    <author>NSW Ag Client</author>
  </authors>
  <commentList>
    <comment ref="A8" authorId="0">
      <text>
        <r>
          <rPr>
            <b/>
            <sz val="12"/>
            <rFont val="Tahoma"/>
            <family val="2"/>
          </rPr>
          <t>NSW DPI:  Insert the variable cost of running machinery here.  For more information on these costs click on the link labelled "</t>
        </r>
        <r>
          <rPr>
            <b/>
            <i/>
            <sz val="12"/>
            <rFont val="Tahoma"/>
            <family val="2"/>
          </rPr>
          <t>machinery cost guide</t>
        </r>
        <r>
          <rPr>
            <b/>
            <sz val="12"/>
            <rFont val="Tahoma"/>
            <family val="2"/>
          </rPr>
          <t>" below.</t>
        </r>
        <r>
          <rPr>
            <sz val="12"/>
            <rFont val="Tahoma"/>
            <family val="2"/>
          </rPr>
          <t xml:space="preserve">
</t>
        </r>
      </text>
    </comment>
    <comment ref="E11" authorId="0">
      <text>
        <r>
          <rPr>
            <sz val="8"/>
            <rFont val="Tahoma"/>
            <family val="0"/>
          </rPr>
          <t xml:space="preserve">
</t>
        </r>
        <r>
          <rPr>
            <b/>
            <sz val="12"/>
            <rFont val="Tahoma"/>
            <family val="2"/>
          </rPr>
          <t xml:space="preserve">The equation was developed by the late Dr. Alan Kaiser and John Piltz of Department of Primary Industries agriciultural Research Institute at Wagga Wagga. It is based on results of local and International trials. </t>
        </r>
      </text>
    </comment>
    <comment ref="A17" authorId="1">
      <text>
        <r>
          <rPr>
            <b/>
            <sz val="12"/>
            <rFont val="Tahoma"/>
            <family val="2"/>
          </rPr>
          <t>Savings if an operation for example if a slashing is not required.</t>
        </r>
        <r>
          <rPr>
            <sz val="14"/>
            <rFont val="Times New Roman"/>
            <family val="1"/>
          </rPr>
          <t xml:space="preserve">
</t>
        </r>
      </text>
    </comment>
    <comment ref="B8" authorId="0">
      <text>
        <r>
          <rPr>
            <b/>
            <sz val="12"/>
            <rFont val="Tahoma"/>
            <family val="2"/>
          </rPr>
          <t>NSW DPI: Click link below to get some current costings</t>
        </r>
        <r>
          <rPr>
            <sz val="8"/>
            <rFont val="Tahoma"/>
            <family val="0"/>
          </rPr>
          <t xml:space="preserve">
</t>
        </r>
      </text>
    </comment>
    <comment ref="A11" authorId="0">
      <text>
        <r>
          <rPr>
            <b/>
            <sz val="12"/>
            <rFont val="Tahoma"/>
            <family val="2"/>
          </rPr>
          <t xml:space="preserve">Please enter tonnes of dry matter fed.  To convert from wet matter, multiply by proportion of drymatter.  For example 100 tonnes of grain wet at 90% dry matter = 100 x 0.9 = 90 tonnes dry matter.  Click on the </t>
        </r>
        <r>
          <rPr>
            <b/>
            <i/>
            <sz val="12"/>
            <rFont val="Tahoma"/>
            <family val="2"/>
          </rPr>
          <t>feed cost calculator</t>
        </r>
        <r>
          <rPr>
            <b/>
            <sz val="12"/>
            <rFont val="Tahoma"/>
            <family val="2"/>
          </rPr>
          <t xml:space="preserve"> link below to get a guide for dry matter estimates for various feeds.</t>
        </r>
      </text>
    </comment>
    <comment ref="A12" authorId="0">
      <text>
        <r>
          <rPr>
            <b/>
            <sz val="12"/>
            <rFont val="Tahoma"/>
            <family val="2"/>
          </rPr>
          <t xml:space="preserve">NSW DPI: For a guide to MJ click on the </t>
        </r>
        <r>
          <rPr>
            <b/>
            <i/>
            <sz val="12"/>
            <rFont val="Tahoma"/>
            <family val="2"/>
          </rPr>
          <t>feed cost calculator</t>
        </r>
        <r>
          <rPr>
            <b/>
            <sz val="12"/>
            <rFont val="Tahoma"/>
            <family val="2"/>
          </rPr>
          <t xml:space="preserve"> link below.</t>
        </r>
        <r>
          <rPr>
            <sz val="8"/>
            <rFont val="Tahoma"/>
            <family val="0"/>
          </rPr>
          <t xml:space="preserve">
</t>
        </r>
      </text>
    </comment>
    <comment ref="A16" authorId="0">
      <text>
        <r>
          <rPr>
            <b/>
            <sz val="12"/>
            <rFont val="Tahoma"/>
            <family val="2"/>
          </rPr>
          <t xml:space="preserve">NSW DPI: The </t>
        </r>
        <r>
          <rPr>
            <b/>
            <i/>
            <sz val="12"/>
            <rFont val="Tahoma"/>
            <family val="2"/>
          </rPr>
          <t xml:space="preserve">feed cost calculator </t>
        </r>
        <r>
          <rPr>
            <b/>
            <sz val="12"/>
            <rFont val="Tahoma"/>
            <family val="2"/>
          </rPr>
          <t>link below will give a guide.</t>
        </r>
        <r>
          <rPr>
            <sz val="8"/>
            <rFont val="Tahoma"/>
            <family val="0"/>
          </rPr>
          <t xml:space="preserve">
</t>
        </r>
      </text>
    </comment>
    <comment ref="B5" authorId="0">
      <text>
        <r>
          <rPr>
            <b/>
            <sz val="12"/>
            <rFont val="Tahoma"/>
            <family val="2"/>
          </rPr>
          <t>DPI comment:</t>
        </r>
        <r>
          <rPr>
            <sz val="8"/>
            <rFont val="Tahoma"/>
            <family val="0"/>
          </rPr>
          <t xml:space="preserve">
</t>
        </r>
        <r>
          <rPr>
            <b/>
            <sz val="12"/>
            <rFont val="Tahoma"/>
            <family val="2"/>
          </rPr>
          <t>Enter a number between 1 and 50</t>
        </r>
      </text>
    </comment>
    <comment ref="B6" authorId="0">
      <text>
        <r>
          <rPr>
            <b/>
            <sz val="12"/>
            <rFont val="Tahoma"/>
            <family val="2"/>
          </rPr>
          <t>DPI comment:
Enter the value of machinery bought especially for reducing feed losses.  If no specialised machinery is involved enter leave blank</t>
        </r>
      </text>
    </comment>
  </commentList>
</comments>
</file>

<file path=xl/comments5.xml><?xml version="1.0" encoding="utf-8"?>
<comments xmlns="http://schemas.openxmlformats.org/spreadsheetml/2006/main">
  <authors>
    <author>NSW Agriculture Client</author>
    <author>Lloyd Davies</author>
  </authors>
  <commentList>
    <comment ref="B2" authorId="0">
      <text>
        <r>
          <rPr>
            <b/>
            <sz val="12"/>
            <rFont val="Tahoma"/>
            <family val="2"/>
          </rPr>
          <t>This model calculates the impact of changing feed quantity and feed quality on total weight gain and net returns.</t>
        </r>
      </text>
    </comment>
    <comment ref="B8" authorId="1">
      <text>
        <r>
          <rPr>
            <b/>
            <sz val="12"/>
            <rFont val="Tahoma"/>
            <family val="2"/>
          </rPr>
          <t xml:space="preserve">NSW DPI: Likely quality will vary depending on growing conditions and maturity (growth stage) of crop or pasture. For a guide to quality click on the </t>
        </r>
        <r>
          <rPr>
            <b/>
            <i/>
            <sz val="12"/>
            <rFont val="Tahoma"/>
            <family val="2"/>
          </rPr>
          <t>feed cost calculator</t>
        </r>
        <r>
          <rPr>
            <b/>
            <sz val="12"/>
            <rFont val="Tahoma"/>
            <family val="2"/>
          </rPr>
          <t xml:space="preserve"> link below.</t>
        </r>
        <r>
          <rPr>
            <sz val="12"/>
            <rFont val="Tahoma"/>
            <family val="2"/>
          </rPr>
          <t xml:space="preserve">
</t>
        </r>
      </text>
    </comment>
    <comment ref="C13" authorId="1">
      <text>
        <r>
          <rPr>
            <b/>
            <sz val="12"/>
            <rFont val="Tahoma"/>
            <family val="2"/>
          </rPr>
          <t xml:space="preserve">NSW DPI:
The equation was developed by the late Dr. Alan Kaiser and John Piltz of Department of Primary Industries agriciultural Research Institute at Wagga Wagga. It is based on results of local and International trials. </t>
        </r>
      </text>
    </comment>
    <comment ref="B5" authorId="1">
      <text>
        <r>
          <rPr>
            <b/>
            <sz val="12"/>
            <rFont val="Tahoma"/>
            <family val="2"/>
          </rPr>
          <t>DPI comment:
Yield will vary depending on growing conditions and maturity (growth stage) of crop or pasture.</t>
        </r>
      </text>
    </comment>
    <comment ref="B13" authorId="1">
      <text>
        <r>
          <rPr>
            <b/>
            <sz val="12"/>
            <rFont val="Tahoma"/>
            <family val="2"/>
          </rPr>
          <t>DPI comment:
This feed conversion depends on likely feed quality specified above.</t>
        </r>
      </text>
    </comment>
    <comment ref="B11" authorId="1">
      <text>
        <r>
          <rPr>
            <b/>
            <sz val="12"/>
            <rFont val="Tahoma"/>
            <family val="2"/>
          </rPr>
          <t>NSW DPI: These costs are likely to include harvest costs if you pay on a per tonne basis and feed out costs. Feed out costs may need to be estimated by calcuating the machinery and labour costs for feeding out on a per hour basis and dividing this figure by the number of tonnes of dry matter fed per hour.  A guide to tractor cost information is available by clicking the machinery cost link at the bottom of the page.</t>
        </r>
        <r>
          <rPr>
            <sz val="8"/>
            <rFont val="Tahoma"/>
            <family val="0"/>
          </rPr>
          <t xml:space="preserve">
</t>
        </r>
      </text>
    </comment>
    <comment ref="B12" authorId="1">
      <text>
        <r>
          <rPr>
            <b/>
            <sz val="12"/>
            <rFont val="Tahoma"/>
            <family val="2"/>
          </rPr>
          <t xml:space="preserve">NSW DPI: Enter costs incurred on a per hectare basis here.  This may include growing costs such as seed, fertilizer, machinery costs and weed control. A guide to  machinery costs can be found by clicking the link at the bottom of the page.  </t>
        </r>
      </text>
    </comment>
    <comment ref="D13" authorId="1">
      <text>
        <r>
          <rPr>
            <b/>
            <sz val="12"/>
            <rFont val="Tahoma"/>
            <family val="2"/>
          </rPr>
          <t xml:space="preserve">NSW DPI:
The equation was developed by the late Dr. Alan Kaiser and John Piltz of Department of Primary Industries agriciultural Research Institute at Wagga Wagga. It is based on results of local and International trials. </t>
        </r>
      </text>
    </comment>
    <comment ref="E13" authorId="1">
      <text>
        <r>
          <rPr>
            <b/>
            <sz val="12"/>
            <rFont val="Tahoma"/>
            <family val="2"/>
          </rPr>
          <t xml:space="preserve">NSW DPI:
The equation was developed by the late Dr. Alan Kaiser and John Piltz of Department of Primary Industries agriciultural Research Institute at Wagga Wagga. It is based on results of local and International trials. </t>
        </r>
      </text>
    </comment>
    <comment ref="F13" authorId="1">
      <text>
        <r>
          <rPr>
            <b/>
            <sz val="12"/>
            <rFont val="Tahoma"/>
            <family val="2"/>
          </rPr>
          <t xml:space="preserve">NSW DPI:
The equation was developed by the late Dr. Alan Kaiser and John Piltz of Department of Primary Industries agriciultural Research Institute at Wagga Wagga. It is based on results of local and International trials. </t>
        </r>
      </text>
    </comment>
  </commentList>
</comments>
</file>

<file path=xl/sharedStrings.xml><?xml version="1.0" encoding="utf-8"?>
<sst xmlns="http://schemas.openxmlformats.org/spreadsheetml/2006/main" count="143" uniqueCount="129">
  <si>
    <t>Improved quality and reduced losses: What are the benefits to a steer grow out enterprise?</t>
  </si>
  <si>
    <t>Quantity of fodder stored p.a.</t>
  </si>
  <si>
    <t>tonne DM</t>
  </si>
  <si>
    <t>Existing quality</t>
  </si>
  <si>
    <t>MJ ME/kgDM</t>
  </si>
  <si>
    <t>Target quality</t>
  </si>
  <si>
    <t>value of beef</t>
  </si>
  <si>
    <t>Existing losses estimate</t>
  </si>
  <si>
    <t>of total storage</t>
  </si>
  <si>
    <t>Gain per t/DM</t>
  </si>
  <si>
    <t>Target losses</t>
  </si>
  <si>
    <t>Value of beef: existing quality</t>
  </si>
  <si>
    <t>cents per kg/lw</t>
  </si>
  <si>
    <t xml:space="preserve">Value of beef: target quality </t>
  </si>
  <si>
    <t xml:space="preserve">Value of replacement feed </t>
  </si>
  <si>
    <t>Energy value of replacement feed</t>
  </si>
  <si>
    <t>Conversion to beef: existing quality</t>
  </si>
  <si>
    <t>kg gain per tonne DM</t>
  </si>
  <si>
    <t>Conversion to beef: target quality</t>
  </si>
  <si>
    <t>Impact of improvements in quality or reduced losses on the additional value of beef produced  (See note below)</t>
  </si>
  <si>
    <t>Loss range</t>
  </si>
  <si>
    <t>Quality range MJ/kgDM</t>
  </si>
  <si>
    <t>tonnes available</t>
  </si>
  <si>
    <t>OR</t>
  </si>
  <si>
    <t>Impact of improvements in quality or reduced losses on savings in replacement feed costs.  (See note below)</t>
  </si>
  <si>
    <t>Extra MJ</t>
  </si>
  <si>
    <t>The economics of reducing feed losses in beef production</t>
  </si>
  <si>
    <t>Capital cost of structures to reduce losses</t>
  </si>
  <si>
    <t>Calculations</t>
  </si>
  <si>
    <t>Depreciation cost/yr</t>
  </si>
  <si>
    <t>Capital cost of extra machinery</t>
  </si>
  <si>
    <t>Interest cost/yr</t>
  </si>
  <si>
    <t>Years to keep machinery</t>
  </si>
  <si>
    <t>Machinery running costs</t>
  </si>
  <si>
    <t>Total costs/yr</t>
  </si>
  <si>
    <t>Value of machinery when sold</t>
  </si>
  <si>
    <t>Option 1</t>
  </si>
  <si>
    <t>Quantity of feed tDM/yr</t>
  </si>
  <si>
    <t>Gain kg meat per tonne DM</t>
  </si>
  <si>
    <t>Average MJ of feed MJ/kgDM</t>
  </si>
  <si>
    <t>Additional feed available</t>
  </si>
  <si>
    <t>tonnes</t>
  </si>
  <si>
    <t>Estimated reduction in losses</t>
  </si>
  <si>
    <t>Additional meat produced</t>
  </si>
  <si>
    <t>kg</t>
  </si>
  <si>
    <t>Addional meat value</t>
  </si>
  <si>
    <t>Beef price ¢/kg lw</t>
  </si>
  <si>
    <t>Net return/yr</t>
  </si>
  <si>
    <t>Cost of replacement feed ¢MJ</t>
  </si>
  <si>
    <t>Return on capital</t>
  </si>
  <si>
    <t>Pasture savings</t>
  </si>
  <si>
    <t>Or Option 2</t>
  </si>
  <si>
    <t>Feed&amp; pasture savings/yr</t>
  </si>
  <si>
    <t>Benefits/yr</t>
  </si>
  <si>
    <t>Machinery cost guide</t>
  </si>
  <si>
    <t>Quality vs Quantity</t>
  </si>
  <si>
    <t>Hectares</t>
  </si>
  <si>
    <t>Option A</t>
  </si>
  <si>
    <t>Option B</t>
  </si>
  <si>
    <t>Option C</t>
  </si>
  <si>
    <t>Option D</t>
  </si>
  <si>
    <t xml:space="preserve">Yield </t>
  </si>
  <si>
    <t>tonnes DM per hectare</t>
  </si>
  <si>
    <t>Likely quality</t>
  </si>
  <si>
    <t>Losses</t>
  </si>
  <si>
    <t>$ per tonne</t>
  </si>
  <si>
    <t xml:space="preserve">Value of beef: </t>
  </si>
  <si>
    <t>$ per Ha</t>
  </si>
  <si>
    <t xml:space="preserve">Conversion to beef: </t>
  </si>
  <si>
    <t>Total conversion</t>
  </si>
  <si>
    <t>kg beef</t>
  </si>
  <si>
    <t>$ beef</t>
  </si>
  <si>
    <t>Total harvest cost</t>
  </si>
  <si>
    <t>Net $</t>
  </si>
  <si>
    <t>Disclaimer</t>
  </si>
  <si>
    <t>Feed conversion is based on research results and is likely to exceed those</t>
  </si>
  <si>
    <t>achieved in a commercial operation</t>
  </si>
  <si>
    <t>Introduction</t>
  </si>
  <si>
    <t>Using the calculators</t>
  </si>
  <si>
    <t>These calculators are designed to help the user get an understanding of the</t>
  </si>
  <si>
    <t>The green cells are the only cells that can be</t>
  </si>
  <si>
    <t>financial impact that better fodder conservation management can have on</t>
  </si>
  <si>
    <t>changed.</t>
  </si>
  <si>
    <t>their business.  Three calculators are available on different worksheets and</t>
  </si>
  <si>
    <t>are accessed by the tabs at the bottom of the screen They are designed to</t>
  </si>
  <si>
    <t>To go from one sheet to the next click on the</t>
  </si>
  <si>
    <t>allow the user to put in their own data or to compare different scenarios.</t>
  </si>
  <si>
    <t>coloured tab at the bottom of the screen</t>
  </si>
  <si>
    <t>in quality or in the percentage of losses has.  The impact is measured in two</t>
  </si>
  <si>
    <t>ways, either as a value of the additional beef that could be produced from the</t>
  </si>
  <si>
    <t>feed or as the value of the feed that would be required if losses increases or</t>
  </si>
  <si>
    <t>achieved from possible investments by two methods based on either the</t>
  </si>
  <si>
    <t xml:space="preserve">value of  extra meat or on the value of feed saved. </t>
  </si>
  <si>
    <t>quality of forage depending on when a crop or pasture is harvested. Later</t>
  </si>
  <si>
    <t>sheet estimates beef production from the user supplied data and calculates</t>
  </si>
  <si>
    <t>production is based on experimental results and responses may vary in</t>
  </si>
  <si>
    <t>commercial situations.</t>
  </si>
  <si>
    <r>
      <t xml:space="preserve">                                     </t>
    </r>
    <r>
      <rPr>
        <sz val="16"/>
        <rFont val="Times New Roman"/>
        <family val="1"/>
      </rPr>
      <t>This sheet analyses the financial impact that a change</t>
    </r>
  </si>
  <si>
    <t xml:space="preserve">                                       There is a  often a trade off between quantity and</t>
  </si>
  <si>
    <t>Feed cost calculator</t>
  </si>
  <si>
    <t>Interest %</t>
  </si>
  <si>
    <t>harvest often results in increased quantity but with lower feed quality. This</t>
  </si>
  <si>
    <r>
      <t xml:space="preserve">which option is superior. </t>
    </r>
    <r>
      <rPr>
        <b/>
        <sz val="16"/>
        <rFont val="Times New Roman"/>
        <family val="1"/>
      </rPr>
      <t>The relationship between quality and beef</t>
    </r>
  </si>
  <si>
    <r>
      <t xml:space="preserve">if quality declines. </t>
    </r>
    <r>
      <rPr>
        <b/>
        <sz val="16"/>
        <rFont val="Times New Roman"/>
        <family val="1"/>
      </rPr>
      <t>The relationship between quality and beef</t>
    </r>
  </si>
  <si>
    <t>Spending money on troughing or a feed pad</t>
  </si>
  <si>
    <t>can reduce losses considerably. This sheet estimates the return on capital</t>
  </si>
  <si>
    <t>conversion</t>
  </si>
  <si>
    <t>$ per tonne dry matter</t>
  </si>
  <si>
    <t>Your paddock area</t>
  </si>
  <si>
    <t>Useful life of structure (years)</t>
  </si>
  <si>
    <t>MjME/kgDM</t>
  </si>
  <si>
    <t xml:space="preserve"> growth rates</t>
  </si>
  <si>
    <t>kg/day</t>
  </si>
  <si>
    <t>Estimated growth rate: existing</t>
  </si>
  <si>
    <t>Estimated growth rate: target</t>
  </si>
  <si>
    <t>For more information please contact:</t>
  </si>
  <si>
    <t>Lloyd Davies 02 4939 8947 or Neil Griffiths 02 4939 8948</t>
  </si>
  <si>
    <t>tonnes dry matter (DM)</t>
  </si>
  <si>
    <t>MJ ME/kg DM</t>
  </si>
  <si>
    <t>cents per kg/liveweight</t>
  </si>
  <si>
    <t>per tonne DM</t>
  </si>
  <si>
    <t>MJ/kg DM</t>
  </si>
  <si>
    <t>kg/t DM or</t>
  </si>
  <si>
    <t>Quantity of fodder stored per year</t>
  </si>
  <si>
    <t>$ per hectare</t>
  </si>
  <si>
    <t>%</t>
  </si>
  <si>
    <t>Costs on a per tonne basis*</t>
  </si>
  <si>
    <t>Costs on a per hectare basis*</t>
  </si>
  <si>
    <t>* These costs are added to give the total harvest cost figure in row 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</si>
</sst>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quot;$&quot;#,##0"/>
    <numFmt numFmtId="166" formatCode="#,##0.0"/>
    <numFmt numFmtId="167" formatCode="0.0%"/>
    <numFmt numFmtId="168" formatCode="&quot;$&quot;#,##0.00"/>
    <numFmt numFmtId="169" formatCode="0.0"/>
    <numFmt numFmtId="170" formatCode="[$-409]h:mm:ss\ AM/PM"/>
    <numFmt numFmtId="171" formatCode="0.0000"/>
    <numFmt numFmtId="172" formatCode="0.000"/>
    <numFmt numFmtId="173" formatCode="&quot;1:&quot;0.0&quot; feed&quot;"/>
    <numFmt numFmtId="174" formatCode="0.0&quot;:1 feed&quot;"/>
  </numFmts>
  <fonts count="21">
    <font>
      <sz val="10"/>
      <name val="Arial"/>
      <family val="0"/>
    </font>
    <font>
      <sz val="14"/>
      <name val="Times New Roman"/>
      <family val="1"/>
    </font>
    <font>
      <sz val="14"/>
      <color indexed="8"/>
      <name val="Times New Roman"/>
      <family val="1"/>
    </font>
    <font>
      <b/>
      <sz val="14"/>
      <name val="Times New Roman"/>
      <family val="1"/>
    </font>
    <font>
      <sz val="14"/>
      <color indexed="12"/>
      <name val="Times New Roman"/>
      <family val="1"/>
    </font>
    <font>
      <b/>
      <sz val="8"/>
      <name val="Tahoma"/>
      <family val="0"/>
    </font>
    <font>
      <sz val="8"/>
      <name val="Tahoma"/>
      <family val="0"/>
    </font>
    <font>
      <sz val="18"/>
      <name val="Times New Roman"/>
      <family val="1"/>
    </font>
    <font>
      <b/>
      <sz val="18"/>
      <name val="Times New Roman"/>
      <family val="1"/>
    </font>
    <font>
      <sz val="18"/>
      <color indexed="14"/>
      <name val="Times New Roman"/>
      <family val="1"/>
    </font>
    <font>
      <sz val="18"/>
      <color indexed="10"/>
      <name val="Times New Roman"/>
      <family val="1"/>
    </font>
    <font>
      <u val="single"/>
      <sz val="10"/>
      <color indexed="12"/>
      <name val="Arial"/>
      <family val="0"/>
    </font>
    <font>
      <sz val="16"/>
      <name val="Times New Roman"/>
      <family val="1"/>
    </font>
    <font>
      <b/>
      <sz val="16"/>
      <name val="Times New Roman"/>
      <family val="1"/>
    </font>
    <font>
      <sz val="8"/>
      <name val="Arial"/>
      <family val="0"/>
    </font>
    <font>
      <u val="single"/>
      <sz val="10"/>
      <color indexed="36"/>
      <name val="Arial"/>
      <family val="0"/>
    </font>
    <font>
      <b/>
      <sz val="12"/>
      <name val="Tahoma"/>
      <family val="2"/>
    </font>
    <font>
      <b/>
      <i/>
      <sz val="12"/>
      <name val="Tahoma"/>
      <family val="2"/>
    </font>
    <font>
      <sz val="12"/>
      <name val="Tahoma"/>
      <family val="2"/>
    </font>
    <font>
      <b/>
      <u val="single"/>
      <sz val="12"/>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4"/>
        <bgColor indexed="64"/>
      </patternFill>
    </fill>
  </fills>
  <borders count="31">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4" fillId="2" borderId="1" xfId="0" applyFont="1" applyFill="1" applyBorder="1" applyAlignment="1" applyProtection="1">
      <alignment/>
      <protection locked="0"/>
    </xf>
    <xf numFmtId="0" fontId="4" fillId="2" borderId="2" xfId="0" applyFont="1" applyFill="1" applyBorder="1" applyAlignment="1" applyProtection="1">
      <alignment/>
      <protection locked="0"/>
    </xf>
    <xf numFmtId="9" fontId="4" fillId="2" borderId="2" xfId="0" applyNumberFormat="1" applyFont="1" applyFill="1" applyBorder="1" applyAlignment="1" applyProtection="1">
      <alignment/>
      <protection locked="0"/>
    </xf>
    <xf numFmtId="1" fontId="4" fillId="2" borderId="2" xfId="0" applyNumberFormat="1" applyFont="1" applyFill="1" applyBorder="1" applyAlignment="1" applyProtection="1">
      <alignment/>
      <protection locked="0"/>
    </xf>
    <xf numFmtId="165" fontId="4" fillId="2" borderId="2" xfId="0" applyNumberFormat="1" applyFont="1" applyFill="1" applyBorder="1" applyAlignment="1" applyProtection="1">
      <alignment/>
      <protection locked="0"/>
    </xf>
    <xf numFmtId="166" fontId="4" fillId="2" borderId="3" xfId="0" applyNumberFormat="1" applyFont="1" applyFill="1" applyBorder="1" applyAlignment="1" applyProtection="1">
      <alignment/>
      <protection locked="0"/>
    </xf>
    <xf numFmtId="165" fontId="9" fillId="2" borderId="4" xfId="0" applyNumberFormat="1" applyFont="1" applyFill="1" applyBorder="1" applyAlignment="1" applyProtection="1">
      <alignment/>
      <protection locked="0"/>
    </xf>
    <xf numFmtId="0" fontId="9" fillId="2" borderId="5" xfId="0" applyFont="1" applyFill="1" applyBorder="1" applyAlignment="1" applyProtection="1">
      <alignment/>
      <protection locked="0"/>
    </xf>
    <xf numFmtId="165" fontId="9" fillId="2" borderId="5" xfId="0" applyNumberFormat="1" applyFont="1" applyFill="1" applyBorder="1" applyAlignment="1" applyProtection="1">
      <alignment/>
      <protection locked="0"/>
    </xf>
    <xf numFmtId="167" fontId="9" fillId="2" borderId="5" xfId="0" applyNumberFormat="1" applyFont="1" applyFill="1" applyBorder="1" applyAlignment="1" applyProtection="1">
      <alignment/>
      <protection locked="0"/>
    </xf>
    <xf numFmtId="9" fontId="9" fillId="2" borderId="5" xfId="0" applyNumberFormat="1" applyFont="1" applyFill="1" applyBorder="1" applyAlignment="1" applyProtection="1">
      <alignment/>
      <protection locked="0"/>
    </xf>
    <xf numFmtId="2" fontId="9" fillId="2" borderId="5" xfId="0" applyNumberFormat="1" applyFont="1" applyFill="1" applyBorder="1" applyAlignment="1" applyProtection="1">
      <alignment/>
      <protection locked="0"/>
    </xf>
    <xf numFmtId="165" fontId="9" fillId="2" borderId="6" xfId="0" applyNumberFormat="1" applyFont="1" applyFill="1" applyBorder="1" applyAlignment="1" applyProtection="1">
      <alignment/>
      <protection locked="0"/>
    </xf>
    <xf numFmtId="0" fontId="12" fillId="0" borderId="0" xfId="0" applyFont="1" applyAlignment="1" applyProtection="1">
      <alignment/>
      <protection/>
    </xf>
    <xf numFmtId="0" fontId="13" fillId="3" borderId="7" xfId="0" applyFont="1" applyFill="1" applyBorder="1" applyAlignment="1" applyProtection="1">
      <alignment/>
      <protection/>
    </xf>
    <xf numFmtId="0" fontId="12" fillId="3" borderId="8" xfId="0" applyFont="1" applyFill="1" applyBorder="1" applyAlignment="1" applyProtection="1">
      <alignment/>
      <protection/>
    </xf>
    <xf numFmtId="0" fontId="12" fillId="3" borderId="9" xfId="0" applyFont="1" applyFill="1" applyBorder="1" applyAlignment="1" applyProtection="1">
      <alignment/>
      <protection/>
    </xf>
    <xf numFmtId="0" fontId="12" fillId="0" borderId="0"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Border="1" applyAlignment="1" applyProtection="1">
      <alignment/>
      <protection/>
    </xf>
    <xf numFmtId="0" fontId="12" fillId="3" borderId="11" xfId="0" applyFont="1" applyFill="1" applyBorder="1" applyAlignment="1" applyProtection="1">
      <alignment/>
      <protection/>
    </xf>
    <xf numFmtId="0" fontId="12" fillId="3" borderId="12" xfId="0" applyFont="1" applyFill="1" applyBorder="1" applyAlignment="1" applyProtection="1">
      <alignment/>
      <protection/>
    </xf>
    <xf numFmtId="0" fontId="12" fillId="3" borderId="13" xfId="0" applyFont="1" applyFill="1" applyBorder="1" applyAlignment="1" applyProtection="1">
      <alignment/>
      <protection/>
    </xf>
    <xf numFmtId="0" fontId="12" fillId="3" borderId="14" xfId="0" applyFont="1" applyFill="1" applyBorder="1" applyAlignment="1" applyProtection="1">
      <alignment/>
      <protection/>
    </xf>
    <xf numFmtId="0" fontId="13" fillId="3" borderId="10" xfId="0" applyFont="1" applyFill="1" applyBorder="1" applyAlignment="1" applyProtection="1">
      <alignment/>
      <protection/>
    </xf>
    <xf numFmtId="3" fontId="9" fillId="2" borderId="5" xfId="0" applyNumberFormat="1" applyFont="1" applyFill="1" applyBorder="1" applyAlignment="1" applyProtection="1">
      <alignment/>
      <protection locked="0"/>
    </xf>
    <xf numFmtId="2" fontId="1" fillId="0" borderId="0" xfId="0" applyNumberFormat="1" applyFont="1" applyFill="1" applyAlignment="1" applyProtection="1">
      <alignment/>
      <protection/>
    </xf>
    <xf numFmtId="169" fontId="4" fillId="2" borderId="15" xfId="0" applyNumberFormat="1" applyFont="1" applyFill="1" applyBorder="1" applyAlignment="1" applyProtection="1">
      <alignment/>
      <protection locked="0"/>
    </xf>
    <xf numFmtId="167" fontId="4" fillId="2" borderId="15" xfId="0" applyNumberFormat="1" applyFont="1" applyFill="1" applyBorder="1" applyAlignment="1" applyProtection="1">
      <alignment horizontal="right"/>
      <protection locked="0"/>
    </xf>
    <xf numFmtId="1" fontId="4" fillId="2" borderId="15" xfId="0" applyNumberFormat="1" applyFont="1" applyFill="1" applyBorder="1" applyAlignment="1" applyProtection="1">
      <alignment/>
      <protection locked="0"/>
    </xf>
    <xf numFmtId="168" fontId="4" fillId="2" borderId="15" xfId="0" applyNumberFormat="1" applyFont="1" applyFill="1" applyBorder="1" applyAlignment="1" applyProtection="1">
      <alignment vertical="center"/>
      <protection locked="0"/>
    </xf>
    <xf numFmtId="169" fontId="4" fillId="2" borderId="16" xfId="0" applyNumberFormat="1" applyFont="1" applyFill="1" applyBorder="1" applyAlignment="1" applyProtection="1">
      <alignment/>
      <protection locked="0"/>
    </xf>
    <xf numFmtId="167" fontId="4" fillId="2" borderId="16" xfId="0" applyNumberFormat="1" applyFont="1" applyFill="1" applyBorder="1" applyAlignment="1" applyProtection="1">
      <alignment horizontal="right"/>
      <protection locked="0"/>
    </xf>
    <xf numFmtId="1" fontId="4" fillId="2" borderId="16" xfId="0" applyNumberFormat="1" applyFont="1" applyFill="1" applyBorder="1" applyAlignment="1" applyProtection="1">
      <alignment/>
      <protection locked="0"/>
    </xf>
    <xf numFmtId="168" fontId="4" fillId="2" borderId="16" xfId="0" applyNumberFormat="1" applyFont="1" applyFill="1" applyBorder="1" applyAlignment="1" applyProtection="1">
      <alignment vertical="center"/>
      <protection locked="0"/>
    </xf>
    <xf numFmtId="169" fontId="4" fillId="2" borderId="17" xfId="0" applyNumberFormat="1" applyFont="1" applyFill="1" applyBorder="1" applyAlignment="1" applyProtection="1">
      <alignment/>
      <protection locked="0"/>
    </xf>
    <xf numFmtId="167" fontId="4" fillId="2" borderId="17" xfId="0" applyNumberFormat="1" applyFont="1" applyFill="1" applyBorder="1" applyAlignment="1" applyProtection="1">
      <alignment horizontal="right"/>
      <protection locked="0"/>
    </xf>
    <xf numFmtId="1" fontId="4" fillId="2" borderId="17" xfId="0" applyNumberFormat="1" applyFont="1" applyFill="1" applyBorder="1" applyAlignment="1" applyProtection="1">
      <alignment/>
      <protection locked="0"/>
    </xf>
    <xf numFmtId="168" fontId="4" fillId="2" borderId="17" xfId="0" applyNumberFormat="1" applyFont="1" applyFill="1" applyBorder="1" applyAlignment="1" applyProtection="1">
      <alignment vertical="center"/>
      <protection locked="0"/>
    </xf>
    <xf numFmtId="0" fontId="2" fillId="0" borderId="17" xfId="0" applyFont="1" applyFill="1" applyBorder="1" applyAlignment="1" applyProtection="1">
      <alignment/>
      <protection/>
    </xf>
    <xf numFmtId="2" fontId="2" fillId="0" borderId="17" xfId="0" applyNumberFormat="1" applyFont="1" applyFill="1" applyBorder="1" applyAlignment="1" applyProtection="1">
      <alignment vertical="center"/>
      <protection/>
    </xf>
    <xf numFmtId="1" fontId="2" fillId="0" borderId="17" xfId="0" applyNumberFormat="1" applyFont="1" applyFill="1" applyBorder="1" applyAlignment="1" applyProtection="1">
      <alignment/>
      <protection/>
    </xf>
    <xf numFmtId="165" fontId="2" fillId="0" borderId="17" xfId="0" applyNumberFormat="1" applyFont="1" applyFill="1" applyBorder="1" applyAlignment="1" applyProtection="1">
      <alignment/>
      <protection/>
    </xf>
    <xf numFmtId="165" fontId="2" fillId="0" borderId="18" xfId="0" applyNumberFormat="1" applyFont="1" applyFill="1" applyBorder="1" applyAlignment="1" applyProtection="1">
      <alignment/>
      <protection/>
    </xf>
    <xf numFmtId="0" fontId="2" fillId="0" borderId="15" xfId="0" applyFont="1" applyFill="1" applyBorder="1" applyAlignment="1" applyProtection="1">
      <alignment/>
      <protection/>
    </xf>
    <xf numFmtId="0" fontId="2" fillId="0" borderId="16" xfId="0" applyFont="1" applyFill="1" applyBorder="1" applyAlignment="1" applyProtection="1">
      <alignment/>
      <protection/>
    </xf>
    <xf numFmtId="1" fontId="2" fillId="0" borderId="15" xfId="0" applyNumberFormat="1" applyFont="1" applyFill="1" applyBorder="1" applyAlignment="1" applyProtection="1">
      <alignment/>
      <protection/>
    </xf>
    <xf numFmtId="1" fontId="2" fillId="0" borderId="16" xfId="0" applyNumberFormat="1" applyFont="1" applyFill="1" applyBorder="1" applyAlignment="1" applyProtection="1">
      <alignment/>
      <protection/>
    </xf>
    <xf numFmtId="165" fontId="2" fillId="0" borderId="15" xfId="0" applyNumberFormat="1" applyFont="1" applyFill="1" applyBorder="1" applyAlignment="1" applyProtection="1">
      <alignment/>
      <protection/>
    </xf>
    <xf numFmtId="165" fontId="2" fillId="0" borderId="16" xfId="0" applyNumberFormat="1" applyFont="1" applyFill="1" applyBorder="1" applyAlignment="1" applyProtection="1">
      <alignment/>
      <protection/>
    </xf>
    <xf numFmtId="165" fontId="2" fillId="0" borderId="19" xfId="0" applyNumberFormat="1" applyFont="1" applyFill="1" applyBorder="1" applyAlignment="1" applyProtection="1">
      <alignment/>
      <protection/>
    </xf>
    <xf numFmtId="165" fontId="2" fillId="0" borderId="20" xfId="0" applyNumberFormat="1" applyFont="1" applyFill="1" applyBorder="1" applyAlignment="1" applyProtection="1">
      <alignment/>
      <protection/>
    </xf>
    <xf numFmtId="2" fontId="2" fillId="0" borderId="15" xfId="0" applyNumberFormat="1" applyFont="1" applyFill="1" applyBorder="1" applyAlignment="1" applyProtection="1">
      <alignment vertical="center"/>
      <protection/>
    </xf>
    <xf numFmtId="2" fontId="2" fillId="0" borderId="16" xfId="0" applyNumberFormat="1" applyFont="1" applyFill="1" applyBorder="1" applyAlignment="1" applyProtection="1">
      <alignment vertical="center"/>
      <protection/>
    </xf>
    <xf numFmtId="0" fontId="4" fillId="2" borderId="21" xfId="0" applyNumberFormat="1" applyFont="1" applyFill="1" applyBorder="1" applyAlignment="1" applyProtection="1">
      <alignment/>
      <protection locked="0"/>
    </xf>
    <xf numFmtId="0" fontId="4" fillId="2" borderId="22" xfId="0" applyFont="1" applyFill="1" applyBorder="1" applyAlignment="1" applyProtection="1">
      <alignment/>
      <protection locked="0"/>
    </xf>
    <xf numFmtId="0" fontId="4" fillId="2" borderId="23" xfId="0" applyFont="1" applyFill="1" applyBorder="1" applyAlignment="1" applyProtection="1">
      <alignment/>
      <protection locked="0"/>
    </xf>
    <xf numFmtId="165" fontId="2" fillId="0" borderId="0" xfId="0" applyNumberFormat="1" applyFont="1" applyFill="1" applyBorder="1"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vertical="top" wrapText="1"/>
      <protection/>
    </xf>
    <xf numFmtId="0" fontId="0" fillId="0" borderId="0" xfId="0" applyAlignment="1" applyProtection="1">
      <alignment/>
      <protection/>
    </xf>
    <xf numFmtId="0" fontId="11" fillId="0" borderId="0" xfId="20" applyAlignment="1" applyProtection="1">
      <alignment/>
      <protection/>
    </xf>
    <xf numFmtId="164" fontId="0" fillId="0" borderId="0" xfId="0" applyNumberFormat="1" applyAlignment="1" applyProtection="1">
      <alignment/>
      <protection/>
    </xf>
    <xf numFmtId="0" fontId="1" fillId="0" borderId="0" xfId="0" applyFont="1" applyAlignment="1" applyProtection="1" quotePrefix="1">
      <alignment horizontal="left"/>
      <protection/>
    </xf>
    <xf numFmtId="0" fontId="2" fillId="0" borderId="0" xfId="0" applyFont="1" applyAlignment="1" applyProtection="1" quotePrefix="1">
      <alignment horizontal="left"/>
      <protection/>
    </xf>
    <xf numFmtId="0" fontId="1" fillId="0" borderId="0" xfId="0" applyFont="1" applyAlignment="1" applyProtection="1">
      <alignment wrapText="1"/>
      <protection/>
    </xf>
    <xf numFmtId="164" fontId="1" fillId="0" borderId="0" xfId="0" applyNumberFormat="1" applyFont="1" applyAlignment="1" applyProtection="1">
      <alignment/>
      <protection/>
    </xf>
    <xf numFmtId="0" fontId="2" fillId="0" borderId="0" xfId="0" applyFont="1" applyAlignment="1" applyProtection="1">
      <alignment horizontal="left"/>
      <protection/>
    </xf>
    <xf numFmtId="174" fontId="1" fillId="0" borderId="0" xfId="0" applyNumberFormat="1" applyFont="1" applyAlignment="1" applyProtection="1">
      <alignment/>
      <protection/>
    </xf>
    <xf numFmtId="0" fontId="1" fillId="0" borderId="0" xfId="0" applyNumberFormat="1" applyFont="1" applyAlignment="1" applyProtection="1" quotePrefix="1">
      <alignment horizontal="left"/>
      <protection/>
    </xf>
    <xf numFmtId="0" fontId="1" fillId="0" borderId="0" xfId="0" applyFont="1" applyAlignment="1" applyProtection="1">
      <alignment horizontal="left"/>
      <protection/>
    </xf>
    <xf numFmtId="173" fontId="1" fillId="0" borderId="0" xfId="0" applyNumberFormat="1" applyFont="1" applyAlignment="1" applyProtection="1">
      <alignment/>
      <protection/>
    </xf>
    <xf numFmtId="0" fontId="1" fillId="0" borderId="21" xfId="0" applyFont="1" applyBorder="1" applyAlignment="1" applyProtection="1">
      <alignment horizontal="right"/>
      <protection/>
    </xf>
    <xf numFmtId="0" fontId="1" fillId="0" borderId="10" xfId="0" applyFont="1" applyBorder="1" applyAlignment="1" applyProtection="1">
      <alignment/>
      <protection/>
    </xf>
    <xf numFmtId="2" fontId="1" fillId="0" borderId="15" xfId="0" applyNumberFormat="1" applyFont="1" applyBorder="1" applyAlignment="1" applyProtection="1">
      <alignment/>
      <protection/>
    </xf>
    <xf numFmtId="2" fontId="2" fillId="0" borderId="15" xfId="0" applyNumberFormat="1" applyFont="1" applyBorder="1" applyAlignment="1" applyProtection="1">
      <alignment/>
      <protection/>
    </xf>
    <xf numFmtId="2" fontId="1" fillId="0" borderId="16" xfId="0" applyNumberFormat="1" applyFont="1" applyBorder="1" applyAlignment="1" applyProtection="1">
      <alignment/>
      <protection/>
    </xf>
    <xf numFmtId="10" fontId="1" fillId="0" borderId="10" xfId="0" applyNumberFormat="1" applyFont="1" applyBorder="1" applyAlignment="1" applyProtection="1">
      <alignment/>
      <protection/>
    </xf>
    <xf numFmtId="165" fontId="1" fillId="0" borderId="15" xfId="0" applyNumberFormat="1" applyFont="1" applyBorder="1" applyAlignment="1" applyProtection="1">
      <alignment/>
      <protection/>
    </xf>
    <xf numFmtId="165" fontId="1" fillId="0" borderId="16" xfId="0" applyNumberFormat="1" applyFont="1" applyBorder="1" applyAlignment="1" applyProtection="1">
      <alignment/>
      <protection/>
    </xf>
    <xf numFmtId="10" fontId="1" fillId="0" borderId="12" xfId="0" applyNumberFormat="1" applyFont="1" applyBorder="1" applyAlignment="1" applyProtection="1">
      <alignment/>
      <protection/>
    </xf>
    <xf numFmtId="165" fontId="1" fillId="0" borderId="19" xfId="0" applyNumberFormat="1" applyFont="1" applyBorder="1" applyAlignment="1" applyProtection="1">
      <alignment/>
      <protection/>
    </xf>
    <xf numFmtId="165" fontId="1" fillId="0" borderId="20" xfId="0" applyNumberFormat="1" applyFont="1" applyBorder="1" applyAlignment="1" applyProtection="1">
      <alignment/>
      <protection/>
    </xf>
    <xf numFmtId="0" fontId="3" fillId="0" borderId="0" xfId="0" applyFont="1" applyAlignment="1" applyProtection="1">
      <alignment/>
      <protection/>
    </xf>
    <xf numFmtId="169" fontId="4" fillId="2" borderId="2" xfId="0" applyNumberFormat="1" applyFont="1" applyFill="1" applyBorder="1" applyAlignment="1" applyProtection="1">
      <alignment/>
      <protection locked="0"/>
    </xf>
    <xf numFmtId="0" fontId="7" fillId="0" borderId="0" xfId="0" applyFont="1" applyAlignment="1" applyProtection="1">
      <alignment/>
      <protection/>
    </xf>
    <xf numFmtId="0" fontId="8" fillId="0" borderId="0" xfId="0" applyFont="1" applyAlignment="1" applyProtection="1" quotePrefix="1">
      <alignment horizontal="left"/>
      <protection/>
    </xf>
    <xf numFmtId="0" fontId="7" fillId="0" borderId="0" xfId="0" applyFont="1" applyAlignment="1" applyProtection="1" quotePrefix="1">
      <alignment horizontal="left" wrapText="1"/>
      <protection/>
    </xf>
    <xf numFmtId="0" fontId="7" fillId="0" borderId="0" xfId="0" applyFont="1" applyAlignment="1" applyProtection="1" quotePrefix="1">
      <alignment horizontal="left"/>
      <protection/>
    </xf>
    <xf numFmtId="0" fontId="7" fillId="0" borderId="21" xfId="0" applyFont="1" applyBorder="1" applyAlignment="1" applyProtection="1" quotePrefix="1">
      <alignment horizontal="left"/>
      <protection/>
    </xf>
    <xf numFmtId="165" fontId="7" fillId="0" borderId="23" xfId="0" applyNumberFormat="1" applyFont="1" applyBorder="1" applyAlignment="1" applyProtection="1">
      <alignment/>
      <protection/>
    </xf>
    <xf numFmtId="0" fontId="7" fillId="0" borderId="17" xfId="0" applyFont="1" applyBorder="1" applyAlignment="1" applyProtection="1" quotePrefix="1">
      <alignment horizontal="left"/>
      <protection/>
    </xf>
    <xf numFmtId="165" fontId="7" fillId="0" borderId="16" xfId="0" applyNumberFormat="1"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quotePrefix="1">
      <alignment horizontal="left"/>
      <protection/>
    </xf>
    <xf numFmtId="165" fontId="7" fillId="0" borderId="20" xfId="0" applyNumberFormat="1" applyFont="1" applyBorder="1" applyAlignment="1" applyProtection="1">
      <alignment/>
      <protection/>
    </xf>
    <xf numFmtId="0" fontId="8" fillId="0" borderId="0" xfId="0" applyFont="1" applyAlignment="1" applyProtection="1">
      <alignment/>
      <protection/>
    </xf>
    <xf numFmtId="0" fontId="7" fillId="0" borderId="21" xfId="0" applyFont="1" applyBorder="1" applyAlignment="1" applyProtection="1">
      <alignment/>
      <protection/>
    </xf>
    <xf numFmtId="0" fontId="7" fillId="0" borderId="23" xfId="0" applyFont="1" applyBorder="1" applyAlignment="1" applyProtection="1">
      <alignment/>
      <protection/>
    </xf>
    <xf numFmtId="0" fontId="7" fillId="0" borderId="0" xfId="0" applyFont="1" applyAlignment="1" applyProtection="1">
      <alignment horizontal="left"/>
      <protection/>
    </xf>
    <xf numFmtId="0" fontId="7" fillId="0" borderId="17" xfId="0" applyFont="1" applyBorder="1" applyAlignment="1" applyProtection="1">
      <alignment horizontal="left"/>
      <protection/>
    </xf>
    <xf numFmtId="1" fontId="7" fillId="0" borderId="16" xfId="0" applyNumberFormat="1" applyFont="1" applyBorder="1" applyAlignment="1" applyProtection="1">
      <alignment/>
      <protection/>
    </xf>
    <xf numFmtId="1" fontId="7" fillId="0" borderId="0" xfId="0" applyNumberFormat="1" applyFont="1" applyAlignment="1" applyProtection="1">
      <alignment/>
      <protection/>
    </xf>
    <xf numFmtId="165" fontId="7" fillId="0" borderId="0" xfId="0" applyNumberFormat="1" applyFont="1" applyAlignment="1" applyProtection="1">
      <alignment/>
      <protection/>
    </xf>
    <xf numFmtId="0" fontId="7" fillId="0" borderId="18" xfId="0" applyFont="1" applyBorder="1" applyAlignment="1" applyProtection="1">
      <alignment/>
      <protection/>
    </xf>
    <xf numFmtId="167" fontId="7" fillId="0" borderId="20" xfId="0" applyNumberFormat="1" applyFont="1" applyBorder="1" applyAlignment="1" applyProtection="1">
      <alignment/>
      <protection/>
    </xf>
    <xf numFmtId="165" fontId="10" fillId="0" borderId="0" xfId="0" applyNumberFormat="1" applyFont="1" applyAlignment="1" applyProtection="1">
      <alignment/>
      <protection/>
    </xf>
    <xf numFmtId="10" fontId="10" fillId="0" borderId="0" xfId="21" applyNumberFormat="1" applyFont="1" applyAlignment="1" applyProtection="1">
      <alignment/>
      <protection/>
    </xf>
    <xf numFmtId="9" fontId="7" fillId="0" borderId="20" xfId="0" applyNumberFormat="1" applyFont="1" applyBorder="1" applyAlignment="1" applyProtection="1">
      <alignment/>
      <protection/>
    </xf>
    <xf numFmtId="2" fontId="1" fillId="0" borderId="22" xfId="0" applyNumberFormat="1" applyFont="1" applyBorder="1" applyAlignment="1" applyProtection="1">
      <alignment/>
      <protection/>
    </xf>
    <xf numFmtId="2" fontId="2" fillId="0" borderId="22" xfId="0" applyNumberFormat="1" applyFont="1" applyBorder="1" applyAlignment="1" applyProtection="1">
      <alignment/>
      <protection/>
    </xf>
    <xf numFmtId="2" fontId="1" fillId="0" borderId="23" xfId="0" applyNumberFormat="1" applyFont="1" applyBorder="1" applyAlignment="1" applyProtection="1">
      <alignment/>
      <protection/>
    </xf>
    <xf numFmtId="10" fontId="1" fillId="0" borderId="17" xfId="0" applyNumberFormat="1" applyFont="1" applyBorder="1" applyAlignment="1" applyProtection="1">
      <alignment/>
      <protection/>
    </xf>
    <xf numFmtId="165" fontId="2" fillId="0" borderId="15" xfId="0" applyNumberFormat="1" applyFont="1" applyBorder="1" applyAlignment="1" applyProtection="1">
      <alignment/>
      <protection/>
    </xf>
    <xf numFmtId="165" fontId="2" fillId="0" borderId="16" xfId="0" applyNumberFormat="1" applyFont="1" applyBorder="1" applyAlignment="1" applyProtection="1">
      <alignment/>
      <protection/>
    </xf>
    <xf numFmtId="10" fontId="1" fillId="0" borderId="18" xfId="0" applyNumberFormat="1" applyFont="1" applyBorder="1" applyAlignment="1" applyProtection="1">
      <alignment/>
      <protection/>
    </xf>
    <xf numFmtId="165" fontId="2" fillId="0" borderId="19" xfId="0" applyNumberFormat="1" applyFont="1" applyBorder="1" applyAlignment="1" applyProtection="1">
      <alignment/>
      <protection/>
    </xf>
    <xf numFmtId="165" fontId="2" fillId="0" borderId="20" xfId="0" applyNumberFormat="1" applyFont="1" applyBorder="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1" fillId="0" borderId="24" xfId="0" applyFont="1" applyBorder="1" applyAlignment="1" applyProtection="1">
      <alignment/>
      <protection/>
    </xf>
    <xf numFmtId="0" fontId="2" fillId="0" borderId="25" xfId="0" applyFont="1" applyBorder="1" applyAlignment="1" applyProtection="1">
      <alignment/>
      <protection/>
    </xf>
    <xf numFmtId="0" fontId="1" fillId="0" borderId="25" xfId="0" applyFont="1" applyBorder="1" applyAlignment="1" applyProtection="1">
      <alignment/>
      <protection/>
    </xf>
    <xf numFmtId="0" fontId="1" fillId="0" borderId="26" xfId="0" applyFont="1" applyBorder="1" applyAlignment="1" applyProtection="1">
      <alignmen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0" fontId="4" fillId="0" borderId="17" xfId="0" applyFont="1" applyFill="1" applyBorder="1" applyAlignment="1" applyProtection="1">
      <alignment/>
      <protection/>
    </xf>
    <xf numFmtId="0" fontId="4" fillId="0" borderId="15" xfId="0" applyFont="1" applyFill="1" applyBorder="1" applyAlignment="1" applyProtection="1">
      <alignment/>
      <protection/>
    </xf>
    <xf numFmtId="0" fontId="1" fillId="0" borderId="15" xfId="0" applyFont="1" applyBorder="1" applyAlignment="1" applyProtection="1">
      <alignment/>
      <protection/>
    </xf>
    <xf numFmtId="0" fontId="1" fillId="0" borderId="16" xfId="0" applyFont="1" applyBorder="1" applyAlignment="1" applyProtection="1">
      <alignment/>
      <protection/>
    </xf>
    <xf numFmtId="0" fontId="1" fillId="0" borderId="28" xfId="0" applyFont="1" applyBorder="1" applyAlignment="1" applyProtection="1">
      <alignment/>
      <protection/>
    </xf>
    <xf numFmtId="0" fontId="1" fillId="0" borderId="0" xfId="0" applyNumberFormat="1" applyFont="1" applyAlignment="1" applyProtection="1">
      <alignment/>
      <protection/>
    </xf>
    <xf numFmtId="0" fontId="1" fillId="0" borderId="28" xfId="0" applyFont="1" applyBorder="1" applyAlignment="1" applyProtection="1" quotePrefix="1">
      <alignment horizontal="left"/>
      <protection/>
    </xf>
    <xf numFmtId="0" fontId="2" fillId="0" borderId="0" xfId="0" applyFont="1" applyAlignment="1" applyProtection="1">
      <alignment horizontal="left" vertical="center" wrapText="1"/>
      <protection/>
    </xf>
    <xf numFmtId="0" fontId="1" fillId="0" borderId="28" xfId="0" applyFont="1" applyBorder="1" applyAlignment="1" applyProtection="1">
      <alignment horizontal="left" wrapText="1"/>
      <protection/>
    </xf>
    <xf numFmtId="0" fontId="1" fillId="0" borderId="28" xfId="0" applyFont="1" applyBorder="1" applyAlignment="1" applyProtection="1" quotePrefix="1">
      <alignment horizontal="left" vertical="center"/>
      <protection/>
    </xf>
    <xf numFmtId="0" fontId="2" fillId="0" borderId="0" xfId="0" applyFont="1" applyAlignment="1" applyProtection="1">
      <alignment horizontal="left" wrapText="1"/>
      <protection/>
    </xf>
    <xf numFmtId="0" fontId="1" fillId="0" borderId="28" xfId="0" applyFont="1" applyBorder="1" applyAlignment="1" applyProtection="1">
      <alignment horizontal="left"/>
      <protection/>
    </xf>
    <xf numFmtId="0" fontId="1" fillId="0" borderId="29" xfId="0" applyFont="1" applyBorder="1" applyAlignment="1" applyProtection="1">
      <alignment horizontal="left"/>
      <protection/>
    </xf>
    <xf numFmtId="0" fontId="0" fillId="0" borderId="0" xfId="0" applyAlignment="1" applyProtection="1">
      <alignment/>
      <protection/>
    </xf>
    <xf numFmtId="0" fontId="1" fillId="0" borderId="0" xfId="0" applyFont="1" applyBorder="1" applyAlignment="1" applyProtection="1" quotePrefix="1">
      <alignment horizontal="left"/>
      <protection/>
    </xf>
    <xf numFmtId="164" fontId="0" fillId="0" borderId="0" xfId="0" applyNumberFormat="1" applyAlignment="1" applyProtection="1">
      <alignment/>
      <protection hidden="1"/>
    </xf>
    <xf numFmtId="0" fontId="3" fillId="0" borderId="0" xfId="0" applyFont="1" applyAlignment="1" applyProtection="1" quotePrefix="1">
      <alignment horizontal="left" wrapText="1"/>
      <protection/>
    </xf>
    <xf numFmtId="0" fontId="1" fillId="0" borderId="0" xfId="0" applyFont="1" applyAlignment="1" applyProtection="1">
      <alignment wrapText="1"/>
      <protection/>
    </xf>
    <xf numFmtId="0" fontId="1" fillId="0" borderId="0" xfId="0" applyFont="1" applyBorder="1" applyAlignment="1" applyProtection="1">
      <alignment wrapText="1"/>
      <protection/>
    </xf>
    <xf numFmtId="0" fontId="3" fillId="0" borderId="0" xfId="0" applyFont="1" applyAlignment="1" applyProtection="1">
      <alignment wrapText="1"/>
      <protection/>
    </xf>
    <xf numFmtId="0" fontId="1" fillId="0" borderId="8" xfId="0" applyFont="1" applyBorder="1" applyAlignment="1" applyProtection="1">
      <alignment horizontal="center"/>
      <protection/>
    </xf>
    <xf numFmtId="0" fontId="1" fillId="0" borderId="9" xfId="0" applyFont="1" applyBorder="1" applyAlignment="1" applyProtection="1">
      <alignment horizontal="center"/>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protection/>
    </xf>
    <xf numFmtId="0" fontId="0" fillId="0" borderId="0" xfId="0" applyAlignment="1" applyProtection="1">
      <alignment/>
      <protection/>
    </xf>
    <xf numFmtId="0" fontId="4" fillId="2" borderId="30" xfId="0"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pi.nsw.gov.au/agriculture/livestock/nutrition/values/feed-cost-calculator" TargetMode="External" /><Relationship Id="rId2" Type="http://schemas.openxmlformats.org/officeDocument/2006/relationships/comments" Target="../comments3.xml" /><Relationship Id="rId3" Type="http://schemas.openxmlformats.org/officeDocument/2006/relationships/oleObject" Target="../embeddings/oleObject_2_0.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pi.nsw.gov.au/agriculture/farm-business/budgets/machinery-water" TargetMode="External" /><Relationship Id="rId2" Type="http://schemas.openxmlformats.org/officeDocument/2006/relationships/hyperlink" Target="http://www.dpi.nsw.gov.au/agriculture/livestock/nutrition/values/feed-cost-calculator" TargetMode="External" /><Relationship Id="rId3" Type="http://schemas.openxmlformats.org/officeDocument/2006/relationships/comments" Target="../comments4.xml" /><Relationship Id="rId4" Type="http://schemas.openxmlformats.org/officeDocument/2006/relationships/oleObject" Target="../embeddings/oleObject_3_0.bin" /><Relationship Id="rId5" Type="http://schemas.openxmlformats.org/officeDocument/2006/relationships/vmlDrawing" Target="../drawings/vmlDrawing3.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pi.nsw.gov.au/agriculture/livestock/nutrition/values/feed-cost-calculator" TargetMode="External" /><Relationship Id="rId2" Type="http://schemas.openxmlformats.org/officeDocument/2006/relationships/hyperlink" Target="http://www.dpi.nsw.gov.au/agriculture/farm-business/budgets/machinery-water" TargetMode="External" /><Relationship Id="rId3" Type="http://schemas.openxmlformats.org/officeDocument/2006/relationships/comments" Target="../comments5.xml" /><Relationship Id="rId4" Type="http://schemas.openxmlformats.org/officeDocument/2006/relationships/oleObject" Target="../embeddings/oleObject_4_0.bin"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0"/>
  </sheetPr>
  <dimension ref="B4:S34"/>
  <sheetViews>
    <sheetView tabSelected="1" zoomScaleSheetLayoutView="100" workbookViewId="0" topLeftCell="A1">
      <selection activeCell="B4" sqref="B4"/>
    </sheetView>
  </sheetViews>
  <sheetFormatPr defaultColWidth="9.140625" defaultRowHeight="12.75"/>
  <cols>
    <col min="1" max="1" width="2.28125" style="14" customWidth="1"/>
    <col min="2" max="10" width="9.140625" style="14" customWidth="1"/>
    <col min="11" max="11" width="16.7109375" style="14" customWidth="1"/>
    <col min="12" max="12" width="2.00390625" style="14" customWidth="1"/>
    <col min="13" max="16384" width="9.140625" style="14" customWidth="1"/>
  </cols>
  <sheetData>
    <row r="1" ht="20.25"/>
    <row r="2" ht="20.25"/>
    <row r="3" ht="9" customHeight="1" thickBot="1"/>
    <row r="4" spans="2:19" ht="20.25">
      <c r="B4" s="15" t="s">
        <v>77</v>
      </c>
      <c r="C4" s="16"/>
      <c r="D4" s="16"/>
      <c r="E4" s="16"/>
      <c r="F4" s="16"/>
      <c r="G4" s="16"/>
      <c r="H4" s="16"/>
      <c r="I4" s="16"/>
      <c r="J4" s="16"/>
      <c r="K4" s="17"/>
      <c r="M4" s="15" t="s">
        <v>78</v>
      </c>
      <c r="N4" s="16"/>
      <c r="O4" s="16"/>
      <c r="P4" s="16"/>
      <c r="Q4" s="16"/>
      <c r="R4" s="17"/>
      <c r="S4" s="18"/>
    </row>
    <row r="5" spans="2:19" ht="10.5" customHeight="1">
      <c r="B5" s="19"/>
      <c r="C5" s="20"/>
      <c r="D5" s="20"/>
      <c r="E5" s="20"/>
      <c r="F5" s="20"/>
      <c r="G5" s="20"/>
      <c r="H5" s="20"/>
      <c r="I5" s="20"/>
      <c r="J5" s="20"/>
      <c r="K5" s="21"/>
      <c r="M5" s="19"/>
      <c r="N5" s="20"/>
      <c r="O5" s="20"/>
      <c r="P5" s="20"/>
      <c r="Q5" s="20"/>
      <c r="R5" s="21"/>
      <c r="S5" s="18"/>
    </row>
    <row r="6" spans="2:19" ht="20.25">
      <c r="B6" s="19" t="s">
        <v>79</v>
      </c>
      <c r="C6" s="20"/>
      <c r="D6" s="20"/>
      <c r="E6" s="20"/>
      <c r="F6" s="20"/>
      <c r="G6" s="20"/>
      <c r="H6" s="20"/>
      <c r="I6" s="20"/>
      <c r="J6" s="20"/>
      <c r="K6" s="21"/>
      <c r="M6" s="19" t="s">
        <v>80</v>
      </c>
      <c r="N6" s="20"/>
      <c r="O6" s="20"/>
      <c r="P6" s="20"/>
      <c r="Q6" s="20"/>
      <c r="R6" s="21"/>
      <c r="S6" s="18"/>
    </row>
    <row r="7" spans="2:19" ht="20.25">
      <c r="B7" s="19" t="s">
        <v>81</v>
      </c>
      <c r="C7" s="20"/>
      <c r="D7" s="20"/>
      <c r="E7" s="20"/>
      <c r="F7" s="20"/>
      <c r="G7" s="20"/>
      <c r="H7" s="20"/>
      <c r="I7" s="20"/>
      <c r="J7" s="20"/>
      <c r="K7" s="21"/>
      <c r="M7" s="19" t="s">
        <v>82</v>
      </c>
      <c r="N7" s="20"/>
      <c r="O7" s="20"/>
      <c r="P7" s="20"/>
      <c r="Q7" s="20"/>
      <c r="R7" s="21"/>
      <c r="S7" s="18"/>
    </row>
    <row r="8" spans="2:18" ht="20.25">
      <c r="B8" s="19" t="s">
        <v>83</v>
      </c>
      <c r="C8" s="20"/>
      <c r="D8" s="20"/>
      <c r="E8" s="20"/>
      <c r="F8" s="20"/>
      <c r="G8" s="20"/>
      <c r="H8" s="20"/>
      <c r="I8" s="20"/>
      <c r="J8" s="20"/>
      <c r="K8" s="21"/>
      <c r="M8" s="19"/>
      <c r="N8" s="20"/>
      <c r="O8" s="20"/>
      <c r="P8" s="20"/>
      <c r="Q8" s="20"/>
      <c r="R8" s="21"/>
    </row>
    <row r="9" spans="2:19" ht="20.25">
      <c r="B9" s="19" t="s">
        <v>84</v>
      </c>
      <c r="C9" s="20"/>
      <c r="D9" s="20"/>
      <c r="E9" s="20"/>
      <c r="F9" s="20"/>
      <c r="G9" s="20"/>
      <c r="H9" s="20"/>
      <c r="I9" s="20"/>
      <c r="J9" s="20"/>
      <c r="K9" s="21"/>
      <c r="M9" s="19" t="s">
        <v>85</v>
      </c>
      <c r="N9" s="20"/>
      <c r="O9" s="20"/>
      <c r="P9" s="20"/>
      <c r="Q9" s="20"/>
      <c r="R9" s="21"/>
      <c r="S9" s="18"/>
    </row>
    <row r="10" spans="2:18" ht="21" thickBot="1">
      <c r="B10" s="19" t="s">
        <v>86</v>
      </c>
      <c r="C10" s="20"/>
      <c r="D10" s="20"/>
      <c r="E10" s="20"/>
      <c r="F10" s="20"/>
      <c r="G10" s="20"/>
      <c r="H10" s="20"/>
      <c r="I10" s="20"/>
      <c r="J10" s="20"/>
      <c r="K10" s="21"/>
      <c r="M10" s="22" t="s">
        <v>87</v>
      </c>
      <c r="N10" s="23"/>
      <c r="O10" s="23"/>
      <c r="P10" s="23"/>
      <c r="Q10" s="23"/>
      <c r="R10" s="24"/>
    </row>
    <row r="11" spans="2:11" ht="14.25" customHeight="1">
      <c r="B11" s="19"/>
      <c r="C11" s="20"/>
      <c r="D11" s="20"/>
      <c r="E11" s="20"/>
      <c r="F11" s="20"/>
      <c r="G11" s="20"/>
      <c r="H11" s="20"/>
      <c r="I11" s="20"/>
      <c r="J11" s="20"/>
      <c r="K11" s="21"/>
    </row>
    <row r="12" spans="2:11" ht="20.25">
      <c r="B12" s="25" t="s">
        <v>97</v>
      </c>
      <c r="C12" s="20"/>
      <c r="D12" s="20"/>
      <c r="E12" s="20"/>
      <c r="F12" s="20"/>
      <c r="G12" s="20"/>
      <c r="H12" s="20"/>
      <c r="I12" s="20"/>
      <c r="J12" s="20"/>
      <c r="K12" s="21"/>
    </row>
    <row r="13" spans="2:11" ht="20.25">
      <c r="B13" s="19" t="s">
        <v>88</v>
      </c>
      <c r="C13" s="20"/>
      <c r="D13" s="20"/>
      <c r="E13" s="20"/>
      <c r="F13" s="20"/>
      <c r="G13" s="20"/>
      <c r="H13" s="20"/>
      <c r="I13" s="20"/>
      <c r="J13" s="20"/>
      <c r="K13" s="21"/>
    </row>
    <row r="14" spans="2:11" ht="20.25">
      <c r="B14" s="19" t="s">
        <v>89</v>
      </c>
      <c r="C14" s="20"/>
      <c r="D14" s="20"/>
      <c r="E14" s="20"/>
      <c r="F14" s="20"/>
      <c r="G14" s="20"/>
      <c r="H14" s="20"/>
      <c r="I14" s="20"/>
      <c r="J14" s="20"/>
      <c r="K14" s="21"/>
    </row>
    <row r="15" spans="2:11" ht="20.25">
      <c r="B15" s="19" t="s">
        <v>90</v>
      </c>
      <c r="C15" s="20"/>
      <c r="D15" s="20"/>
      <c r="E15" s="20"/>
      <c r="F15" s="20"/>
      <c r="G15" s="20"/>
      <c r="H15" s="20"/>
      <c r="I15" s="20"/>
      <c r="J15" s="20"/>
      <c r="K15" s="21"/>
    </row>
    <row r="16" spans="2:11" ht="20.25">
      <c r="B16" s="19" t="s">
        <v>103</v>
      </c>
      <c r="C16" s="20"/>
      <c r="D16" s="20"/>
      <c r="E16" s="20"/>
      <c r="F16" s="20"/>
      <c r="G16" s="20"/>
      <c r="H16" s="20"/>
      <c r="I16" s="20"/>
      <c r="J16" s="20"/>
      <c r="K16" s="21"/>
    </row>
    <row r="17" spans="2:11" ht="20.25">
      <c r="B17" s="25" t="s">
        <v>95</v>
      </c>
      <c r="C17" s="20"/>
      <c r="D17" s="20"/>
      <c r="E17" s="20"/>
      <c r="F17" s="20"/>
      <c r="G17" s="20"/>
      <c r="H17" s="20"/>
      <c r="I17" s="20"/>
      <c r="J17" s="20"/>
      <c r="K17" s="21"/>
    </row>
    <row r="18" spans="2:11" ht="20.25">
      <c r="B18" s="25" t="s">
        <v>96</v>
      </c>
      <c r="C18" s="20"/>
      <c r="D18" s="20"/>
      <c r="E18" s="20"/>
      <c r="F18" s="20"/>
      <c r="G18" s="20"/>
      <c r="H18" s="20"/>
      <c r="I18" s="20"/>
      <c r="J18" s="20"/>
      <c r="K18" s="21"/>
    </row>
    <row r="19" spans="2:11" ht="12.75" customHeight="1">
      <c r="B19" s="19"/>
      <c r="C19" s="20"/>
      <c r="D19" s="20"/>
      <c r="E19" s="20"/>
      <c r="F19" s="20"/>
      <c r="G19" s="20"/>
      <c r="H19" s="20"/>
      <c r="I19" s="20"/>
      <c r="J19" s="20"/>
      <c r="K19" s="21"/>
    </row>
    <row r="20" spans="2:11" ht="20.25">
      <c r="B20" s="19"/>
      <c r="C20" s="20"/>
      <c r="D20" s="20"/>
      <c r="E20" s="20"/>
      <c r="F20" s="20" t="s">
        <v>104</v>
      </c>
      <c r="G20" s="20"/>
      <c r="H20" s="20"/>
      <c r="I20" s="20"/>
      <c r="J20" s="20"/>
      <c r="K20" s="21"/>
    </row>
    <row r="21" spans="2:11" ht="20.25">
      <c r="B21" s="19" t="s">
        <v>105</v>
      </c>
      <c r="C21" s="20"/>
      <c r="D21" s="20"/>
      <c r="E21" s="20"/>
      <c r="F21" s="20"/>
      <c r="G21" s="20"/>
      <c r="H21" s="20"/>
      <c r="I21" s="20"/>
      <c r="J21" s="20"/>
      <c r="K21" s="21"/>
    </row>
    <row r="22" spans="2:11" ht="20.25">
      <c r="B22" s="19" t="s">
        <v>91</v>
      </c>
      <c r="C22" s="20"/>
      <c r="D22" s="20"/>
      <c r="E22" s="20"/>
      <c r="F22" s="20"/>
      <c r="G22" s="20"/>
      <c r="H22" s="20"/>
      <c r="I22" s="20"/>
      <c r="J22" s="20"/>
      <c r="K22" s="21"/>
    </row>
    <row r="23" spans="2:11" ht="20.25">
      <c r="B23" s="19" t="s">
        <v>92</v>
      </c>
      <c r="C23" s="20"/>
      <c r="D23" s="20"/>
      <c r="E23" s="20"/>
      <c r="F23" s="20"/>
      <c r="G23" s="20"/>
      <c r="H23" s="20"/>
      <c r="I23" s="20"/>
      <c r="J23" s="20"/>
      <c r="K23" s="21"/>
    </row>
    <row r="24" spans="2:11" ht="12.75" customHeight="1">
      <c r="B24" s="19"/>
      <c r="C24" s="20"/>
      <c r="D24" s="20"/>
      <c r="E24" s="20"/>
      <c r="F24" s="20"/>
      <c r="G24" s="20"/>
      <c r="H24" s="20"/>
      <c r="I24" s="20"/>
      <c r="J24" s="20"/>
      <c r="K24" s="21"/>
    </row>
    <row r="25" spans="2:11" ht="20.25">
      <c r="B25" s="19" t="s">
        <v>98</v>
      </c>
      <c r="C25" s="20"/>
      <c r="D25" s="20"/>
      <c r="E25" s="20"/>
      <c r="F25" s="20"/>
      <c r="G25" s="20"/>
      <c r="H25" s="20"/>
      <c r="I25" s="20"/>
      <c r="J25" s="20"/>
      <c r="K25" s="21"/>
    </row>
    <row r="26" spans="2:11" ht="20.25">
      <c r="B26" s="19" t="s">
        <v>93</v>
      </c>
      <c r="C26" s="20"/>
      <c r="D26" s="20"/>
      <c r="E26" s="20"/>
      <c r="F26" s="20"/>
      <c r="G26" s="20"/>
      <c r="H26" s="20"/>
      <c r="I26" s="20"/>
      <c r="J26" s="20"/>
      <c r="K26" s="21"/>
    </row>
    <row r="27" spans="2:11" ht="20.25">
      <c r="B27" s="19" t="s">
        <v>101</v>
      </c>
      <c r="C27" s="20"/>
      <c r="D27" s="20"/>
      <c r="E27" s="20"/>
      <c r="F27" s="20"/>
      <c r="G27" s="20"/>
      <c r="H27" s="20"/>
      <c r="I27" s="20"/>
      <c r="J27" s="20"/>
      <c r="K27" s="21"/>
    </row>
    <row r="28" spans="2:11" ht="20.25">
      <c r="B28" s="19" t="s">
        <v>94</v>
      </c>
      <c r="C28" s="20"/>
      <c r="D28" s="20"/>
      <c r="E28" s="20"/>
      <c r="F28" s="20"/>
      <c r="G28" s="20"/>
      <c r="H28" s="20"/>
      <c r="I28" s="20"/>
      <c r="J28" s="20"/>
      <c r="K28" s="21"/>
    </row>
    <row r="29" spans="2:11" ht="20.25">
      <c r="B29" s="19" t="s">
        <v>102</v>
      </c>
      <c r="C29" s="20"/>
      <c r="D29" s="20"/>
      <c r="E29" s="20"/>
      <c r="F29" s="20"/>
      <c r="G29" s="20"/>
      <c r="H29" s="20"/>
      <c r="I29" s="20"/>
      <c r="J29" s="20"/>
      <c r="K29" s="21"/>
    </row>
    <row r="30" spans="2:11" ht="20.25">
      <c r="B30" s="25" t="s">
        <v>95</v>
      </c>
      <c r="C30" s="20"/>
      <c r="D30" s="20"/>
      <c r="E30" s="20"/>
      <c r="F30" s="20"/>
      <c r="G30" s="20"/>
      <c r="H30" s="20"/>
      <c r="I30" s="20"/>
      <c r="J30" s="20"/>
      <c r="K30" s="21"/>
    </row>
    <row r="31" spans="2:11" ht="20.25">
      <c r="B31" s="25" t="s">
        <v>96</v>
      </c>
      <c r="C31" s="20"/>
      <c r="D31" s="20"/>
      <c r="E31" s="20"/>
      <c r="F31" s="20"/>
      <c r="G31" s="20"/>
      <c r="H31" s="20"/>
      <c r="I31" s="20"/>
      <c r="J31" s="20"/>
      <c r="K31" s="21"/>
    </row>
    <row r="32" spans="2:11" ht="20.25">
      <c r="B32" s="19"/>
      <c r="C32" s="20"/>
      <c r="D32" s="20"/>
      <c r="E32" s="20"/>
      <c r="F32" s="20"/>
      <c r="G32" s="20"/>
      <c r="H32" s="20"/>
      <c r="I32" s="20"/>
      <c r="J32" s="20"/>
      <c r="K32" s="21"/>
    </row>
    <row r="33" spans="2:11" ht="20.25">
      <c r="B33" s="19" t="s">
        <v>115</v>
      </c>
      <c r="C33" s="20"/>
      <c r="D33" s="20"/>
      <c r="E33" s="20"/>
      <c r="F33" s="20"/>
      <c r="G33" s="20"/>
      <c r="H33" s="20"/>
      <c r="I33" s="20"/>
      <c r="J33" s="20"/>
      <c r="K33" s="21"/>
    </row>
    <row r="34" spans="2:11" ht="21" thickBot="1">
      <c r="B34" s="22" t="s">
        <v>116</v>
      </c>
      <c r="C34" s="23"/>
      <c r="D34" s="23"/>
      <c r="E34" s="23"/>
      <c r="F34" s="23"/>
      <c r="G34" s="23"/>
      <c r="H34" s="23"/>
      <c r="I34" s="23"/>
      <c r="J34" s="23"/>
      <c r="K34" s="24"/>
    </row>
  </sheetData>
  <printOptions/>
  <pageMargins left="0.7480314960629921" right="0.7480314960629921" top="0.984251968503937" bottom="0.984251968503937" header="0.5118110236220472" footer="0.5118110236220472"/>
  <pageSetup horizontalDpi="600" verticalDpi="600" orientation="portrait" paperSize="9" scale="85" r:id="rId3"/>
  <colBreaks count="1" manualBreakCount="1">
    <brk id="12" max="65535" man="1"/>
  </colBreaks>
  <legacyDrawing r:id="rId2"/>
  <oleObjects>
    <oleObject progId="MSPhotoEd.3" shapeId="1122341" r:id="rId1"/>
  </oleObjects>
</worksheet>
</file>

<file path=xl/worksheets/sheet2.xml><?xml version="1.0" encoding="utf-8"?>
<worksheet xmlns="http://schemas.openxmlformats.org/spreadsheetml/2006/main" xmlns:r="http://schemas.openxmlformats.org/officeDocument/2006/relationships">
  <sheetPr codeName="Sheet5"/>
  <dimension ref="C4:D18"/>
  <sheetViews>
    <sheetView workbookViewId="0" topLeftCell="A1">
      <selection activeCell="D4" sqref="D4"/>
    </sheetView>
  </sheetViews>
  <sheetFormatPr defaultColWidth="9.140625" defaultRowHeight="12.75"/>
  <cols>
    <col min="4" max="4" width="19.7109375" style="0" customWidth="1"/>
  </cols>
  <sheetData>
    <row r="4" spans="3:4" ht="12.75">
      <c r="C4" t="s">
        <v>110</v>
      </c>
      <c r="D4" t="s">
        <v>111</v>
      </c>
    </row>
    <row r="6" spans="3:4" ht="12.75">
      <c r="C6">
        <v>7.5</v>
      </c>
      <c r="D6">
        <v>0</v>
      </c>
    </row>
    <row r="7" spans="3:4" ht="12.75">
      <c r="C7">
        <v>8</v>
      </c>
      <c r="D7">
        <v>0</v>
      </c>
    </row>
    <row r="8" spans="3:4" ht="12.75">
      <c r="C8">
        <v>8.5</v>
      </c>
      <c r="D8">
        <v>0.15</v>
      </c>
    </row>
    <row r="9" spans="3:4" ht="12.75">
      <c r="C9">
        <v>9</v>
      </c>
      <c r="D9">
        <v>0.3</v>
      </c>
    </row>
    <row r="10" spans="3:4" ht="12.75">
      <c r="C10">
        <v>9.5</v>
      </c>
      <c r="D10">
        <v>0.45</v>
      </c>
    </row>
    <row r="11" spans="3:4" ht="12.75">
      <c r="C11">
        <v>10</v>
      </c>
      <c r="D11">
        <v>0.6</v>
      </c>
    </row>
    <row r="12" spans="3:4" ht="12.75">
      <c r="C12">
        <v>10.5</v>
      </c>
      <c r="D12">
        <v>0.8</v>
      </c>
    </row>
    <row r="13" spans="3:4" ht="12.75">
      <c r="C13">
        <v>11</v>
      </c>
      <c r="D13">
        <v>1.05</v>
      </c>
    </row>
    <row r="14" spans="3:4" ht="12.75">
      <c r="C14">
        <v>11.5</v>
      </c>
      <c r="D14">
        <v>1.25</v>
      </c>
    </row>
    <row r="15" spans="3:4" ht="12.75">
      <c r="C15">
        <v>12</v>
      </c>
      <c r="D15">
        <v>1.45</v>
      </c>
    </row>
    <row r="16" spans="3:4" ht="12.75">
      <c r="C16">
        <v>12.5</v>
      </c>
      <c r="D16">
        <v>1.6</v>
      </c>
    </row>
    <row r="17" spans="3:4" ht="12.75">
      <c r="C17">
        <v>13</v>
      </c>
      <c r="D17">
        <v>1.7</v>
      </c>
    </row>
    <row r="18" spans="3:4" ht="12.75">
      <c r="C18">
        <v>13.5</v>
      </c>
      <c r="D18">
        <v>1.7</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tabColor indexed="13"/>
  </sheetPr>
  <dimension ref="B2:K37"/>
  <sheetViews>
    <sheetView showGridLines="0" zoomScaleSheetLayoutView="100" workbookViewId="0" topLeftCell="A1">
      <selection activeCell="B2" sqref="B2:F2"/>
    </sheetView>
  </sheetViews>
  <sheetFormatPr defaultColWidth="9.140625" defaultRowHeight="12.75"/>
  <cols>
    <col min="1" max="1" width="2.140625" style="59" customWidth="1"/>
    <col min="2" max="2" width="38.28125" style="59" customWidth="1"/>
    <col min="3" max="3" width="11.7109375" style="59" customWidth="1"/>
    <col min="4" max="4" width="12.8515625" style="60" customWidth="1"/>
    <col min="5" max="5" width="12.7109375" style="59" customWidth="1"/>
    <col min="6" max="6" width="13.00390625" style="59" customWidth="1"/>
    <col min="7" max="9" width="9.140625" style="59" customWidth="1"/>
    <col min="10" max="10" width="10.421875" style="59" customWidth="1"/>
    <col min="11" max="16384" width="9.140625" style="59" customWidth="1"/>
  </cols>
  <sheetData>
    <row r="1" ht="46.5" customHeight="1"/>
    <row r="2" spans="2:8" ht="48.75" customHeight="1">
      <c r="B2" s="150" t="s">
        <v>0</v>
      </c>
      <c r="C2" s="151"/>
      <c r="D2" s="151"/>
      <c r="E2" s="151"/>
      <c r="F2" s="151"/>
      <c r="G2" s="62"/>
      <c r="H2" s="62"/>
    </row>
    <row r="3" spans="2:6" ht="18" customHeight="1" thickBot="1">
      <c r="B3" s="61"/>
      <c r="C3" s="61"/>
      <c r="D3" s="61"/>
      <c r="E3" s="61"/>
      <c r="F3" s="61"/>
    </row>
    <row r="4" spans="2:4" ht="18.75">
      <c r="B4" s="59" t="s">
        <v>123</v>
      </c>
      <c r="C4" s="1"/>
      <c r="D4" s="60" t="s">
        <v>117</v>
      </c>
    </row>
    <row r="5" spans="2:11" ht="18.75">
      <c r="B5" s="59" t="s">
        <v>3</v>
      </c>
      <c r="C5" s="2"/>
      <c r="D5" s="60" t="s">
        <v>118</v>
      </c>
      <c r="F5" s="63" t="s">
        <v>99</v>
      </c>
      <c r="G5" s="64"/>
      <c r="H5" s="64"/>
      <c r="I5" s="64"/>
      <c r="J5" s="64"/>
      <c r="K5" s="64"/>
    </row>
    <row r="6" spans="2:11" ht="18.75">
      <c r="B6" s="59" t="s">
        <v>5</v>
      </c>
      <c r="C6" s="86"/>
      <c r="D6" s="60" t="s">
        <v>118</v>
      </c>
      <c r="F6" s="64" t="s">
        <v>6</v>
      </c>
      <c r="G6" s="64"/>
      <c r="H6" s="64">
        <f>C9</f>
        <v>0</v>
      </c>
      <c r="I6" s="64">
        <f>H6+($C$10-$C$9)/3</f>
        <v>0</v>
      </c>
      <c r="J6" s="64">
        <f>I6+($C$10-$C$9)/3</f>
        <v>0</v>
      </c>
      <c r="K6" s="64">
        <f>J6+($C$10-$C$9)/3</f>
        <v>0</v>
      </c>
    </row>
    <row r="7" spans="2:11" ht="18.75">
      <c r="B7" s="59" t="s">
        <v>7</v>
      </c>
      <c r="C7" s="3"/>
      <c r="D7" s="60" t="s">
        <v>8</v>
      </c>
      <c r="F7" s="64" t="s">
        <v>9</v>
      </c>
      <c r="G7" s="64"/>
      <c r="H7" s="64">
        <f>-309.3+43.24*C22</f>
        <v>-309.3</v>
      </c>
      <c r="I7" s="64">
        <f>-309.3+43.24*D22</f>
        <v>-309.3</v>
      </c>
      <c r="J7" s="64">
        <f>-309.3+43.24*E22</f>
        <v>-309.3</v>
      </c>
      <c r="K7" s="64">
        <f>-309.3+43.24*F22</f>
        <v>-309.3</v>
      </c>
    </row>
    <row r="8" spans="2:11" ht="18.75">
      <c r="B8" s="59" t="s">
        <v>10</v>
      </c>
      <c r="C8" s="3"/>
      <c r="D8" s="60" t="s">
        <v>8</v>
      </c>
      <c r="F8" s="64"/>
      <c r="G8" s="64"/>
      <c r="H8" s="64"/>
      <c r="I8" s="64"/>
      <c r="J8" s="64"/>
      <c r="K8" s="64"/>
    </row>
    <row r="9" spans="2:11" ht="18.75">
      <c r="B9" s="65" t="s">
        <v>11</v>
      </c>
      <c r="C9" s="4"/>
      <c r="D9" s="66" t="s">
        <v>119</v>
      </c>
      <c r="F9" s="64"/>
      <c r="G9" s="64"/>
      <c r="H9" s="64"/>
      <c r="I9" s="64"/>
      <c r="J9" s="64"/>
      <c r="K9" s="64"/>
    </row>
    <row r="10" spans="2:11" ht="18.75">
      <c r="B10" s="65" t="s">
        <v>13</v>
      </c>
      <c r="C10" s="2"/>
      <c r="D10" s="66" t="s">
        <v>119</v>
      </c>
      <c r="F10" s="64"/>
      <c r="G10" s="64"/>
      <c r="H10" s="64"/>
      <c r="I10" s="64"/>
      <c r="J10" s="64"/>
      <c r="K10" s="64"/>
    </row>
    <row r="11" spans="2:11" ht="18" customHeight="1">
      <c r="B11" s="67" t="s">
        <v>14</v>
      </c>
      <c r="C11" s="5"/>
      <c r="D11" s="60" t="s">
        <v>120</v>
      </c>
      <c r="F11" s="64"/>
      <c r="G11" s="64"/>
      <c r="H11" s="64"/>
      <c r="I11" s="64"/>
      <c r="J11" s="64"/>
      <c r="K11" s="64"/>
    </row>
    <row r="12" spans="2:11" ht="19.5" thickBot="1">
      <c r="B12" s="59" t="s">
        <v>15</v>
      </c>
      <c r="C12" s="6"/>
      <c r="D12" s="60" t="s">
        <v>121</v>
      </c>
      <c r="F12" s="64"/>
      <c r="G12" s="64"/>
      <c r="H12" s="64"/>
      <c r="I12" s="64"/>
      <c r="J12" s="64"/>
      <c r="K12" s="64"/>
    </row>
    <row r="13" spans="3:11" ht="3.75" customHeight="1">
      <c r="C13" s="68">
        <f>C7*100</f>
        <v>0</v>
      </c>
      <c r="F13" s="64"/>
      <c r="G13" s="64"/>
      <c r="H13" s="64"/>
      <c r="I13" s="64"/>
      <c r="J13" s="64"/>
      <c r="K13" s="64"/>
    </row>
    <row r="14" spans="2:11" ht="18.75" customHeight="1">
      <c r="B14" s="65" t="s">
        <v>16</v>
      </c>
      <c r="C14" s="27">
        <f>IF(C12="","",-309.3+43.24*C5)</f>
      </c>
      <c r="D14" s="69" t="s">
        <v>122</v>
      </c>
      <c r="E14" s="70">
        <f>IF(C14="","",IF(C14&lt;0,"negative",1000/C14))</f>
      </c>
      <c r="F14" s="71" t="s">
        <v>106</v>
      </c>
      <c r="G14" s="64"/>
      <c r="H14" s="64"/>
      <c r="I14" s="64"/>
      <c r="J14" s="64"/>
      <c r="K14" s="64"/>
    </row>
    <row r="15" spans="2:11" ht="18.75" customHeight="1">
      <c r="B15" s="65" t="s">
        <v>18</v>
      </c>
      <c r="C15" s="27">
        <f>IF(C12="","",-309.3+43.24*C6)</f>
      </c>
      <c r="D15" s="69" t="s">
        <v>122</v>
      </c>
      <c r="E15" s="70">
        <f>IF(C15="","",IF(C15&lt;0,"negative",1000/C15))</f>
      </c>
      <c r="F15" s="71" t="s">
        <v>106</v>
      </c>
      <c r="G15" s="143">
        <f>IF(B23=0,"",H23*C14*C9/100)</f>
      </c>
      <c r="H15" s="64"/>
      <c r="I15" s="64"/>
      <c r="J15" s="64"/>
      <c r="K15" s="64"/>
    </row>
    <row r="16" spans="2:11" ht="18.75" customHeight="1">
      <c r="B16" s="72" t="s">
        <v>113</v>
      </c>
      <c r="C16" s="27">
        <f>IF(C14&lt;0,"negative",IF(C14="","",VLOOKUP(C5,lookup!$C$6:$D$18,2)))</f>
      </c>
      <c r="D16" s="69" t="s">
        <v>112</v>
      </c>
      <c r="E16" s="73"/>
      <c r="F16" s="71"/>
      <c r="G16" s="64"/>
      <c r="H16" s="64"/>
      <c r="I16" s="64"/>
      <c r="J16" s="64"/>
      <c r="K16" s="64"/>
    </row>
    <row r="17" spans="2:11" ht="18.75" customHeight="1">
      <c r="B17" s="72" t="s">
        <v>114</v>
      </c>
      <c r="C17" s="27">
        <f>IF(C15&lt;0,"negative",IF(C15="","",VLOOKUP(C6,lookup!$C$6:$D$18,2)))</f>
      </c>
      <c r="D17" s="69" t="s">
        <v>112</v>
      </c>
      <c r="E17" s="73"/>
      <c r="F17" s="71"/>
      <c r="G17" s="64"/>
      <c r="H17" s="64"/>
      <c r="I17" s="64"/>
      <c r="J17" s="64"/>
      <c r="K17" s="64"/>
    </row>
    <row r="18" spans="3:11" ht="11.25" customHeight="1">
      <c r="C18" s="68"/>
      <c r="F18" s="64"/>
      <c r="G18" s="64"/>
      <c r="H18" s="64"/>
      <c r="I18" s="64"/>
      <c r="J18" s="64"/>
      <c r="K18" s="64"/>
    </row>
    <row r="19" spans="2:6" ht="42" customHeight="1">
      <c r="B19" s="147" t="s">
        <v>19</v>
      </c>
      <c r="C19" s="145"/>
      <c r="D19" s="145"/>
      <c r="E19" s="145"/>
      <c r="F19" s="145"/>
    </row>
    <row r="20" ht="6" customHeight="1" thickBot="1">
      <c r="C20" s="68"/>
    </row>
    <row r="21" spans="2:9" ht="18.75">
      <c r="B21" s="74" t="s">
        <v>20</v>
      </c>
      <c r="C21" s="148" t="s">
        <v>21</v>
      </c>
      <c r="D21" s="148"/>
      <c r="E21" s="148"/>
      <c r="F21" s="149"/>
      <c r="H21" s="64" t="s">
        <v>22</v>
      </c>
      <c r="I21" s="64"/>
    </row>
    <row r="22" spans="2:9" ht="18.75">
      <c r="B22" s="75"/>
      <c r="C22" s="76">
        <f>$C$5</f>
        <v>0</v>
      </c>
      <c r="D22" s="77">
        <f>$C$5+(($C$6-$C$5)/3)</f>
        <v>0</v>
      </c>
      <c r="E22" s="76">
        <f>D22+D22-C22</f>
        <v>0</v>
      </c>
      <c r="F22" s="78">
        <f>$C$6</f>
        <v>0</v>
      </c>
      <c r="H22" s="64"/>
      <c r="I22" s="64"/>
    </row>
    <row r="23" spans="2:9" ht="18.75">
      <c r="B23" s="79">
        <f>$C$7</f>
        <v>0</v>
      </c>
      <c r="C23" s="80">
        <f aca="true" t="shared" si="0" ref="C23:F26">IF($C$15="","",$H23*H$7*H$6/100-$G$15)</f>
      </c>
      <c r="D23" s="80">
        <f t="shared" si="0"/>
      </c>
      <c r="E23" s="80">
        <f t="shared" si="0"/>
      </c>
      <c r="F23" s="81">
        <f t="shared" si="0"/>
      </c>
      <c r="H23" s="64">
        <f>$C$4*(1-B23)</f>
        <v>0</v>
      </c>
      <c r="I23" s="64"/>
    </row>
    <row r="24" spans="2:9" ht="18.75">
      <c r="B24" s="79">
        <f>B23-(B23-B26)/3</f>
        <v>0</v>
      </c>
      <c r="C24" s="80">
        <f t="shared" si="0"/>
      </c>
      <c r="D24" s="80">
        <f t="shared" si="0"/>
      </c>
      <c r="E24" s="80">
        <f t="shared" si="0"/>
      </c>
      <c r="F24" s="81">
        <f t="shared" si="0"/>
      </c>
      <c r="H24" s="64">
        <f>$C$4*(1-B24)</f>
        <v>0</v>
      </c>
      <c r="I24" s="64"/>
    </row>
    <row r="25" spans="2:9" ht="18.75">
      <c r="B25" s="79">
        <f>B24-(B23-B24)</f>
        <v>0</v>
      </c>
      <c r="C25" s="80">
        <f t="shared" si="0"/>
      </c>
      <c r="D25" s="80">
        <f t="shared" si="0"/>
      </c>
      <c r="E25" s="80">
        <f t="shared" si="0"/>
      </c>
      <c r="F25" s="81">
        <f t="shared" si="0"/>
      </c>
      <c r="H25" s="64">
        <f>$C$4*(1-B25)</f>
        <v>0</v>
      </c>
      <c r="I25" s="64"/>
    </row>
    <row r="26" spans="2:9" ht="19.5" thickBot="1">
      <c r="B26" s="82">
        <f>B36</f>
        <v>0</v>
      </c>
      <c r="C26" s="83">
        <f t="shared" si="0"/>
      </c>
      <c r="D26" s="83">
        <f t="shared" si="0"/>
      </c>
      <c r="E26" s="83">
        <f t="shared" si="0"/>
      </c>
      <c r="F26" s="84">
        <f t="shared" si="0"/>
      </c>
      <c r="H26" s="64">
        <f>$C$4*(1-B26)</f>
        <v>0</v>
      </c>
      <c r="I26" s="64"/>
    </row>
    <row r="27" ht="19.5" customHeight="1">
      <c r="B27" s="68">
        <f>B26*100</f>
        <v>0</v>
      </c>
    </row>
    <row r="28" spans="2:6" ht="53.25" customHeight="1">
      <c r="B28" s="145" t="str">
        <f>"Note: Based on the figures provided, if a target quality of "&amp;F22&amp;" MJ/kgDM and losses of "&amp;B27&amp;"% are achieved there is an increase in beef income of $"&amp;TEXT(F26,"0,000")&amp;" compared to producing fodder of "&amp;C22&amp;" MJ/kgDM with "&amp;C13&amp;"% losses."</f>
        <v>Note: Based on the figures provided, if a target quality of 0 MJ/kgDM and losses of 0% are achieved there is an increase in beef income of $ compared to producing fodder of 0 MJ/kgDM with 0% losses.</v>
      </c>
      <c r="C28" s="145"/>
      <c r="D28" s="145"/>
      <c r="E28" s="145"/>
      <c r="F28" s="145"/>
    </row>
    <row r="29" spans="2:11" ht="17.25" customHeight="1">
      <c r="B29" s="85" t="s">
        <v>23</v>
      </c>
      <c r="H29" s="64"/>
      <c r="I29" s="64"/>
      <c r="J29" s="64"/>
      <c r="K29" s="64"/>
    </row>
    <row r="30" spans="2:11" ht="42" customHeight="1">
      <c r="B30" s="144" t="s">
        <v>24</v>
      </c>
      <c r="C30" s="145"/>
      <c r="D30" s="145"/>
      <c r="E30" s="145"/>
      <c r="F30" s="145"/>
      <c r="H30" s="64" t="e">
        <f>C11*100/(C12*1000)</f>
        <v>#DIV/0!</v>
      </c>
      <c r="I30" s="64"/>
      <c r="J30" s="64"/>
      <c r="K30" s="64"/>
    </row>
    <row r="31" spans="8:11" ht="3.75" customHeight="1" thickBot="1">
      <c r="H31" s="64"/>
      <c r="I31" s="64"/>
      <c r="J31" s="64"/>
      <c r="K31" s="64"/>
    </row>
    <row r="32" spans="2:11" ht="18.75">
      <c r="B32" s="74" t="s">
        <v>20</v>
      </c>
      <c r="C32" s="111">
        <f>$C$5</f>
        <v>0</v>
      </c>
      <c r="D32" s="112">
        <f>$C$5+(($C$6-$C$5)/3)</f>
        <v>0</v>
      </c>
      <c r="E32" s="111">
        <f>D32+D32-C32</f>
        <v>0</v>
      </c>
      <c r="F32" s="113">
        <f>$C$6</f>
        <v>0</v>
      </c>
      <c r="H32" s="64" t="s">
        <v>25</v>
      </c>
      <c r="I32" s="64"/>
      <c r="J32" s="64"/>
      <c r="K32" s="64"/>
    </row>
    <row r="33" spans="2:11" ht="18.75">
      <c r="B33" s="114">
        <f>$C$7</f>
        <v>0</v>
      </c>
      <c r="C33" s="115">
        <f aca="true" t="shared" si="1" ref="C33:F36">IF($C$12="","",H33*$H$30/100)</f>
      </c>
      <c r="D33" s="115">
        <f t="shared" si="1"/>
      </c>
      <c r="E33" s="115">
        <f t="shared" si="1"/>
      </c>
      <c r="F33" s="116">
        <f t="shared" si="1"/>
      </c>
      <c r="H33" s="64">
        <f aca="true" t="shared" si="2" ref="H33:K36">($H23*C$32*1000)-($H$23*$C$32*1000)</f>
        <v>0</v>
      </c>
      <c r="I33" s="64">
        <f t="shared" si="2"/>
        <v>0</v>
      </c>
      <c r="J33" s="64">
        <f t="shared" si="2"/>
        <v>0</v>
      </c>
      <c r="K33" s="64">
        <f t="shared" si="2"/>
        <v>0</v>
      </c>
    </row>
    <row r="34" spans="2:11" ht="18.75">
      <c r="B34" s="114">
        <f>B33-(B33-B36)/3</f>
        <v>0</v>
      </c>
      <c r="C34" s="115">
        <f t="shared" si="1"/>
      </c>
      <c r="D34" s="115">
        <f t="shared" si="1"/>
      </c>
      <c r="E34" s="115">
        <f t="shared" si="1"/>
      </c>
      <c r="F34" s="116">
        <f t="shared" si="1"/>
      </c>
      <c r="H34" s="64">
        <f t="shared" si="2"/>
        <v>0</v>
      </c>
      <c r="I34" s="64">
        <f t="shared" si="2"/>
        <v>0</v>
      </c>
      <c r="J34" s="64">
        <f t="shared" si="2"/>
        <v>0</v>
      </c>
      <c r="K34" s="64">
        <f t="shared" si="2"/>
        <v>0</v>
      </c>
    </row>
    <row r="35" spans="2:11" ht="18.75">
      <c r="B35" s="114">
        <f>B34-(B33-B34)</f>
        <v>0</v>
      </c>
      <c r="C35" s="115">
        <f t="shared" si="1"/>
      </c>
      <c r="D35" s="115">
        <f t="shared" si="1"/>
      </c>
      <c r="E35" s="115">
        <f t="shared" si="1"/>
      </c>
      <c r="F35" s="116">
        <f t="shared" si="1"/>
      </c>
      <c r="H35" s="64">
        <f t="shared" si="2"/>
        <v>0</v>
      </c>
      <c r="I35" s="64">
        <f t="shared" si="2"/>
        <v>0</v>
      </c>
      <c r="J35" s="64">
        <f t="shared" si="2"/>
        <v>0</v>
      </c>
      <c r="K35" s="64">
        <f t="shared" si="2"/>
        <v>0</v>
      </c>
    </row>
    <row r="36" spans="2:11" ht="19.5" thickBot="1">
      <c r="B36" s="117">
        <f>$C$8</f>
        <v>0</v>
      </c>
      <c r="C36" s="118">
        <f t="shared" si="1"/>
      </c>
      <c r="D36" s="118">
        <f t="shared" si="1"/>
      </c>
      <c r="E36" s="118">
        <f t="shared" si="1"/>
      </c>
      <c r="F36" s="119">
        <f t="shared" si="1"/>
      </c>
      <c r="H36" s="64">
        <f t="shared" si="2"/>
        <v>0</v>
      </c>
      <c r="I36" s="64">
        <f t="shared" si="2"/>
        <v>0</v>
      </c>
      <c r="J36" s="64">
        <f t="shared" si="2"/>
        <v>0</v>
      </c>
      <c r="K36" s="64">
        <f t="shared" si="2"/>
        <v>0</v>
      </c>
    </row>
    <row r="37" spans="2:6" ht="71.25" customHeight="1">
      <c r="B37" s="146" t="str">
        <f>"Note: Based on the figures provided, if a target quality of "&amp;F22&amp;" MJ/kgDM and losses of "&amp;B27&amp;"% are achieved, the feed value of the additional energy now available is worth $"&amp;TEXT(F36,"0,000")&amp;" compared to producing fodder of "&amp;C22&amp;" MJ/kgDM with "&amp;C13&amp;"% losses."</f>
        <v>Note: Based on the figures provided, if a target quality of 0 MJ/kgDM and losses of 0% are achieved, the feed value of the additional energy now available is worth $ compared to producing fodder of 0 MJ/kgDM with 0% losses.</v>
      </c>
      <c r="C37" s="146"/>
      <c r="D37" s="146"/>
      <c r="E37" s="146"/>
      <c r="F37" s="146"/>
    </row>
    <row r="38" ht="18.75"/>
  </sheetData>
  <sheetProtection/>
  <mergeCells count="6">
    <mergeCell ref="B2:F2"/>
    <mergeCell ref="B30:F30"/>
    <mergeCell ref="B37:F37"/>
    <mergeCell ref="B19:F19"/>
    <mergeCell ref="C21:F21"/>
    <mergeCell ref="B28:F28"/>
  </mergeCells>
  <dataValidations count="2">
    <dataValidation type="decimal" allowBlank="1" showInputMessage="1" showErrorMessage="1" promptTitle="MJ range restriction" prompt="This formula is not reliable outside the ranges of 6.5 to 11.5 MJ ME/kgDM because fodder feeding experiments do not have any values outside this range." sqref="C6">
      <formula1>6.5</formula1>
      <formula2>11.5</formula2>
    </dataValidation>
    <dataValidation type="decimal" allowBlank="1" showInputMessage="1" showErrorMessage="1" promptTitle="MJ range restriction" prompt="The formula used in this spreadsheet to calculate conversion to beef is not reliable outside the ranges of 6.5 to 11.5 MJ ME/kgDM because fodder feeding experiments do not have any values outside this range." sqref="C5">
      <formula1>6.5</formula1>
      <formula2>11.5</formula2>
    </dataValidation>
  </dataValidations>
  <hyperlinks>
    <hyperlink ref="F5" r:id="rId1" display="Feed cost calculator"/>
  </hyperlinks>
  <printOptions gridLines="1" headings="1"/>
  <pageMargins left="0.75" right="0.75" top="0.6" bottom="0.73" header="0.5" footer="0.5"/>
  <pageSetup cellComments="atEnd" horizontalDpi="600" verticalDpi="600" orientation="portrait" paperSize="9" scale="87" r:id="rId5"/>
  <colBreaks count="1" manualBreakCount="1">
    <brk id="6" max="65535" man="1"/>
  </colBreaks>
  <legacyDrawing r:id="rId4"/>
  <oleObjects>
    <oleObject progId="MSPhotoEd.3" shapeId="1120038" r:id="rId3"/>
  </oleObjects>
</worksheet>
</file>

<file path=xl/worksheets/sheet4.xml><?xml version="1.0" encoding="utf-8"?>
<worksheet xmlns="http://schemas.openxmlformats.org/spreadsheetml/2006/main" xmlns:r="http://schemas.openxmlformats.org/officeDocument/2006/relationships">
  <sheetPr codeName="Sheet3">
    <tabColor indexed="8"/>
  </sheetPr>
  <dimension ref="A2:J22"/>
  <sheetViews>
    <sheetView showGridLines="0" zoomScale="85" zoomScaleNormal="85" zoomScaleSheetLayoutView="100" workbookViewId="0" topLeftCell="A1">
      <selection activeCell="E5" sqref="E5"/>
    </sheetView>
  </sheetViews>
  <sheetFormatPr defaultColWidth="9.140625" defaultRowHeight="12.75"/>
  <cols>
    <col min="1" max="1" width="47.00390625" style="87" customWidth="1"/>
    <col min="2" max="2" width="19.140625" style="87" customWidth="1"/>
    <col min="3" max="3" width="3.140625" style="87" customWidth="1"/>
    <col min="4" max="4" width="38.7109375" style="87" customWidth="1"/>
    <col min="5" max="5" width="15.140625" style="87" customWidth="1"/>
    <col min="6" max="6" width="12.421875" style="87" customWidth="1"/>
    <col min="7" max="7" width="13.28125" style="87" customWidth="1"/>
    <col min="8" max="8" width="6.7109375" style="87" customWidth="1"/>
    <col min="9" max="9" width="41.57421875" style="87" customWidth="1"/>
    <col min="10" max="10" width="13.57421875" style="87" customWidth="1"/>
    <col min="11" max="16384" width="9.140625" style="87" customWidth="1"/>
  </cols>
  <sheetData>
    <row r="1" ht="44.25" customHeight="1"/>
    <row r="2" ht="23.25">
      <c r="A2" s="88" t="s">
        <v>26</v>
      </c>
    </row>
    <row r="3" ht="24" thickBot="1"/>
    <row r="4" spans="1:4" ht="47.25" thickBot="1">
      <c r="A4" s="89" t="s">
        <v>27</v>
      </c>
      <c r="B4" s="7"/>
      <c r="D4" s="87" t="s">
        <v>28</v>
      </c>
    </row>
    <row r="5" spans="1:5" ht="23.25">
      <c r="A5" s="90" t="s">
        <v>109</v>
      </c>
      <c r="B5" s="8"/>
      <c r="D5" s="91" t="s">
        <v>29</v>
      </c>
      <c r="E5" s="92">
        <f>B4/(B5+0.00001)+(B6-B9)/(B7+0.00001)</f>
        <v>0</v>
      </c>
    </row>
    <row r="6" spans="1:5" ht="23.25">
      <c r="A6" s="90" t="s">
        <v>30</v>
      </c>
      <c r="B6" s="9"/>
      <c r="D6" s="93" t="s">
        <v>31</v>
      </c>
      <c r="E6" s="94">
        <f>B4*B10/2+((B6+B9)/2*B10)</f>
        <v>0</v>
      </c>
    </row>
    <row r="7" spans="1:5" ht="23.25">
      <c r="A7" s="87" t="s">
        <v>32</v>
      </c>
      <c r="B7" s="8"/>
      <c r="D7" s="95" t="s">
        <v>33</v>
      </c>
      <c r="E7" s="94">
        <f>B8</f>
        <v>0</v>
      </c>
    </row>
    <row r="8" spans="1:5" ht="24" thickBot="1">
      <c r="A8" s="87" t="s">
        <v>33</v>
      </c>
      <c r="B8" s="9"/>
      <c r="D8" s="96" t="s">
        <v>34</v>
      </c>
      <c r="E8" s="97">
        <f>SUM(E5:E7)</f>
        <v>0</v>
      </c>
    </row>
    <row r="9" spans="1:2" ht="23.25">
      <c r="A9" s="90" t="s">
        <v>35</v>
      </c>
      <c r="B9" s="9"/>
    </row>
    <row r="10" spans="1:4" ht="24" thickBot="1">
      <c r="A10" s="87" t="s">
        <v>100</v>
      </c>
      <c r="B10" s="10"/>
      <c r="D10" s="98" t="s">
        <v>36</v>
      </c>
    </row>
    <row r="11" spans="1:9" ht="23.25">
      <c r="A11" s="90" t="s">
        <v>37</v>
      </c>
      <c r="B11" s="8"/>
      <c r="D11" s="99" t="s">
        <v>38</v>
      </c>
      <c r="E11" s="100">
        <f>IF(B15="","",-309.3+43.5*B12)</f>
      </c>
      <c r="I11" s="101"/>
    </row>
    <row r="12" spans="1:6" ht="23.25">
      <c r="A12" s="90" t="s">
        <v>39</v>
      </c>
      <c r="B12" s="8"/>
      <c r="D12" s="102" t="s">
        <v>40</v>
      </c>
      <c r="E12" s="103">
        <f>B11*B13</f>
        <v>0</v>
      </c>
      <c r="F12" s="87" t="s">
        <v>41</v>
      </c>
    </row>
    <row r="13" spans="1:10" ht="23.25">
      <c r="A13" s="87" t="s">
        <v>42</v>
      </c>
      <c r="B13" s="11"/>
      <c r="D13" s="95" t="s">
        <v>43</v>
      </c>
      <c r="E13" s="103">
        <f>IF(E11="","",E11*E12)</f>
      </c>
      <c r="F13" s="87" t="s">
        <v>44</v>
      </c>
      <c r="J13" s="104"/>
    </row>
    <row r="14" spans="2:10" ht="23.25">
      <c r="B14" s="8"/>
      <c r="D14" s="95" t="s">
        <v>45</v>
      </c>
      <c r="E14" s="94">
        <f>IF(E11="","",E13*B15/100)</f>
      </c>
      <c r="J14" s="105"/>
    </row>
    <row r="15" spans="1:5" ht="23.25">
      <c r="A15" s="101" t="s">
        <v>46</v>
      </c>
      <c r="B15" s="26"/>
      <c r="D15" s="95" t="s">
        <v>47</v>
      </c>
      <c r="E15" s="94">
        <f>IF(E11="","",E14-E8)</f>
      </c>
    </row>
    <row r="16" spans="1:6" ht="24" thickBot="1">
      <c r="A16" s="90" t="s">
        <v>48</v>
      </c>
      <c r="B16" s="12"/>
      <c r="D16" s="106" t="s">
        <v>49</v>
      </c>
      <c r="E16" s="107">
        <f>IF(B4="","",E15/(B4+B6))</f>
      </c>
      <c r="F16" s="108"/>
    </row>
    <row r="17" spans="1:6" ht="24" thickBot="1">
      <c r="A17" s="90" t="s">
        <v>50</v>
      </c>
      <c r="B17" s="13"/>
      <c r="F17" s="108"/>
    </row>
    <row r="18" spans="4:6" ht="24" thickBot="1">
      <c r="D18" s="98" t="s">
        <v>51</v>
      </c>
      <c r="F18" s="109"/>
    </row>
    <row r="19" spans="4:5" ht="23.25">
      <c r="D19" s="91" t="s">
        <v>52</v>
      </c>
      <c r="E19" s="92">
        <f>B17+(B11*1000*B12*B13*B16/100)</f>
        <v>0</v>
      </c>
    </row>
    <row r="20" spans="4:5" ht="23.25">
      <c r="D20" s="93" t="s">
        <v>53</v>
      </c>
      <c r="E20" s="94">
        <f>E19-E8</f>
        <v>0</v>
      </c>
    </row>
    <row r="21" spans="1:5" ht="24" thickBot="1">
      <c r="A21" s="63" t="s">
        <v>54</v>
      </c>
      <c r="D21" s="106" t="s">
        <v>49</v>
      </c>
      <c r="E21" s="110">
        <f>IF(B4="","",(E19-E5)/(B4+B6))</f>
      </c>
    </row>
    <row r="22" ht="23.25">
      <c r="A22" s="63" t="s">
        <v>99</v>
      </c>
    </row>
  </sheetData>
  <sheetProtection sheet="1" objects="1" scenarios="1"/>
  <dataValidations count="3">
    <dataValidation type="whole" operator="greaterThanOrEqual" allowBlank="1" showInputMessage="1" showErrorMessage="1" promptTitle="Value os structures" prompt="If structures such as a feed pad are required, estimate the capital cost here.  If no structures are needed, leave blank or enter &quot;0&quot;." sqref="B4">
      <formula1>0</formula1>
    </dataValidation>
    <dataValidation type="whole" operator="greaterThanOrEqual" allowBlank="1" showInputMessage="1" showErrorMessage="1" promptTitle="Value of machinery" sqref="B6">
      <formula1>0</formula1>
    </dataValidation>
    <dataValidation type="whole" allowBlank="1" showInputMessage="1" showErrorMessage="1" promptTitle="Life of structure" errorTitle="entry out of range" error="Numbers between 1 and 50 accepted.  " sqref="B5">
      <formula1>0</formula1>
      <formula2>50</formula2>
    </dataValidation>
  </dataValidations>
  <hyperlinks>
    <hyperlink ref="A21" r:id="rId1" display="Machinery cost guide"/>
    <hyperlink ref="A22" r:id="rId2" display="Feed cost calculator"/>
  </hyperlinks>
  <printOptions gridLines="1" headings="1"/>
  <pageMargins left="0.7480314960629921" right="0.7480314960629921" top="0.984251968503937" bottom="0.984251968503937" header="0.5118110236220472" footer="0.5118110236220472"/>
  <pageSetup cellComments="atEnd" horizontalDpi="600" verticalDpi="600" orientation="portrait" paperSize="9" scale="63" r:id="rId6"/>
  <legacyDrawing r:id="rId5"/>
  <oleObjects>
    <oleObject progId="MSPhotoEd.3" shapeId="1112966" r:id="rId4"/>
  </oleObjects>
</worksheet>
</file>

<file path=xl/worksheets/sheet5.xml><?xml version="1.0" encoding="utf-8"?>
<worksheet xmlns="http://schemas.openxmlformats.org/spreadsheetml/2006/main" xmlns:r="http://schemas.openxmlformats.org/officeDocument/2006/relationships">
  <sheetPr codeName="Sheet4">
    <tabColor indexed="39"/>
  </sheetPr>
  <dimension ref="B2:L38"/>
  <sheetViews>
    <sheetView showGridLines="0" zoomScaleSheetLayoutView="100" workbookViewId="0" topLeftCell="A4">
      <selection activeCell="C12" sqref="C12"/>
    </sheetView>
  </sheetViews>
  <sheetFormatPr defaultColWidth="9.140625" defaultRowHeight="12.75"/>
  <cols>
    <col min="1" max="1" width="2.140625" style="59" customWidth="1"/>
    <col min="2" max="2" width="38.28125" style="59" customWidth="1"/>
    <col min="3" max="3" width="11.7109375" style="59" customWidth="1"/>
    <col min="4" max="4" width="12.8515625" style="60" customWidth="1"/>
    <col min="5" max="5" width="12.00390625" style="59" customWidth="1"/>
    <col min="6" max="6" width="10.57421875" style="59" customWidth="1"/>
    <col min="7" max="7" width="17.421875" style="59" customWidth="1"/>
    <col min="8" max="9" width="9.140625" style="59" customWidth="1"/>
    <col min="10" max="10" width="10.421875" style="59" customWidth="1"/>
    <col min="11" max="11" width="9.140625" style="59" customWidth="1"/>
    <col min="12" max="12" width="12.7109375" style="59" hidden="1" customWidth="1"/>
    <col min="13" max="16384" width="9.140625" style="59" customWidth="1"/>
  </cols>
  <sheetData>
    <row r="1" ht="49.5" customHeight="1"/>
    <row r="2" spans="2:8" ht="19.5" thickBot="1">
      <c r="B2" s="152" t="s">
        <v>55</v>
      </c>
      <c r="C2" s="153"/>
      <c r="D2" s="153"/>
      <c r="E2" s="153"/>
      <c r="F2" s="153"/>
      <c r="G2" s="62"/>
      <c r="H2" s="62"/>
    </row>
    <row r="3" spans="2:8" ht="19.5" thickBot="1">
      <c r="B3" s="120" t="s">
        <v>108</v>
      </c>
      <c r="C3" s="154"/>
      <c r="D3" s="121" t="s">
        <v>56</v>
      </c>
      <c r="F3" s="62"/>
      <c r="G3" s="62"/>
      <c r="H3" s="62"/>
    </row>
    <row r="4" spans="3:8" ht="19.5" thickBot="1">
      <c r="C4" s="122" t="s">
        <v>57</v>
      </c>
      <c r="D4" s="123" t="s">
        <v>58</v>
      </c>
      <c r="E4" s="124" t="s">
        <v>59</v>
      </c>
      <c r="F4" s="125" t="s">
        <v>60</v>
      </c>
      <c r="G4" s="62"/>
      <c r="H4" s="62"/>
    </row>
    <row r="5" spans="2:7" ht="26.25" customHeight="1">
      <c r="B5" s="126" t="s">
        <v>61</v>
      </c>
      <c r="C5" s="55"/>
      <c r="D5" s="56"/>
      <c r="E5" s="56"/>
      <c r="F5" s="57"/>
      <c r="G5" s="59" t="s">
        <v>62</v>
      </c>
    </row>
    <row r="6" spans="2:6" ht="12.75" customHeight="1">
      <c r="B6" s="127"/>
      <c r="C6" s="128"/>
      <c r="D6" s="129"/>
      <c r="E6" s="130"/>
      <c r="F6" s="131"/>
    </row>
    <row r="7" spans="2:7" ht="18.75">
      <c r="B7" s="132" t="s">
        <v>1</v>
      </c>
      <c r="C7" s="40">
        <f>IF(C5="","",$C$3*C5)</f>
      </c>
      <c r="D7" s="45">
        <f>IF(D5="","",$C$3*D5)</f>
      </c>
      <c r="E7" s="45">
        <f>IF(E5="","",$C$3*E5)</f>
      </c>
      <c r="F7" s="46">
        <f>IF(F5="","",$C$3*F5)</f>
      </c>
      <c r="G7" s="60" t="s">
        <v>2</v>
      </c>
    </row>
    <row r="8" spans="2:11" ht="18.75">
      <c r="B8" s="132" t="s">
        <v>63</v>
      </c>
      <c r="C8" s="36"/>
      <c r="D8" s="28"/>
      <c r="E8" s="28"/>
      <c r="F8" s="32"/>
      <c r="G8" s="60" t="s">
        <v>4</v>
      </c>
      <c r="H8" s="64"/>
      <c r="I8" s="64"/>
      <c r="J8" s="64"/>
      <c r="K8" s="64"/>
    </row>
    <row r="9" spans="2:12" ht="18.75">
      <c r="B9" s="132" t="s">
        <v>64</v>
      </c>
      <c r="C9" s="37"/>
      <c r="D9" s="29"/>
      <c r="E9" s="29"/>
      <c r="F9" s="33"/>
      <c r="G9" s="60" t="s">
        <v>125</v>
      </c>
      <c r="H9" s="64"/>
      <c r="I9" s="64">
        <f>-309.3+43.24*D20</f>
        <v>-309.3</v>
      </c>
      <c r="J9" s="64">
        <f>-309.3+43.24*E20</f>
        <v>-309.3</v>
      </c>
      <c r="K9" s="64">
        <f>-309.3+43.24*F20</f>
        <v>-309.3</v>
      </c>
      <c r="L9" s="133" t="s">
        <v>65</v>
      </c>
    </row>
    <row r="10" spans="2:12" ht="18.75">
      <c r="B10" s="134" t="s">
        <v>66</v>
      </c>
      <c r="C10" s="38"/>
      <c r="D10" s="30"/>
      <c r="E10" s="30"/>
      <c r="F10" s="34"/>
      <c r="G10" s="66" t="s">
        <v>12</v>
      </c>
      <c r="H10" s="64"/>
      <c r="I10" s="64"/>
      <c r="J10" s="64"/>
      <c r="K10" s="64"/>
      <c r="L10" s="133" t="s">
        <v>67</v>
      </c>
    </row>
    <row r="11" spans="2:12" ht="31.5" customHeight="1">
      <c r="B11" s="75" t="s">
        <v>126</v>
      </c>
      <c r="C11" s="39"/>
      <c r="D11" s="31"/>
      <c r="E11" s="31"/>
      <c r="F11" s="35"/>
      <c r="G11" s="135" t="s">
        <v>107</v>
      </c>
      <c r="H11" s="64"/>
      <c r="I11" s="64"/>
      <c r="J11" s="64"/>
      <c r="K11" s="64"/>
      <c r="L11" s="133"/>
    </row>
    <row r="12" spans="2:11" ht="22.5" customHeight="1">
      <c r="B12" s="136" t="s">
        <v>127</v>
      </c>
      <c r="C12" s="39"/>
      <c r="D12" s="31"/>
      <c r="E12" s="31"/>
      <c r="F12" s="35"/>
      <c r="G12" s="60" t="s">
        <v>124</v>
      </c>
      <c r="H12" s="64"/>
      <c r="I12" s="64"/>
      <c r="J12" s="64"/>
      <c r="K12" s="64"/>
    </row>
    <row r="13" spans="2:11" ht="39" customHeight="1">
      <c r="B13" s="137" t="s">
        <v>68</v>
      </c>
      <c r="C13" s="41">
        <f>IF(C5="","",-309.3+43.24*C8)</f>
      </c>
      <c r="D13" s="53">
        <f>IF(D5="","",-309.3+43.24*D8)</f>
      </c>
      <c r="E13" s="53">
        <f>IF(E5="","",-309.3+43.24*E8)</f>
      </c>
      <c r="F13" s="54">
        <f>IF(F5="","",-309.3+43.24*F8)</f>
      </c>
      <c r="G13" s="138" t="s">
        <v>17</v>
      </c>
      <c r="H13" s="64"/>
      <c r="I13" s="64"/>
      <c r="J13" s="64"/>
      <c r="K13" s="64"/>
    </row>
    <row r="14" spans="2:11" ht="18.75" customHeight="1">
      <c r="B14" s="139" t="s">
        <v>69</v>
      </c>
      <c r="C14" s="42">
        <f>IF(C5="","",C7*(1-C9)*C13)</f>
      </c>
      <c r="D14" s="47">
        <f>IF(D5="","",D7*(1-D9)*D13)</f>
      </c>
      <c r="E14" s="47">
        <f>IF(E5="","",E7*(1-E9)*E13)</f>
      </c>
      <c r="F14" s="48">
        <f>IF(F5="","",F7*(1-F9)*F13)</f>
      </c>
      <c r="G14" s="69" t="s">
        <v>70</v>
      </c>
      <c r="H14" s="64"/>
      <c r="I14" s="64"/>
      <c r="J14" s="64"/>
      <c r="K14" s="64"/>
    </row>
    <row r="15" spans="2:11" ht="18.75" customHeight="1">
      <c r="B15" s="139" t="s">
        <v>71</v>
      </c>
      <c r="C15" s="43">
        <f>IF(C5="","",C14*C10/100)</f>
      </c>
      <c r="D15" s="49">
        <f>IF(D5="","",D14*D10/100)</f>
      </c>
      <c r="E15" s="49">
        <f>IF(E5="","",E14*E10/100)</f>
      </c>
      <c r="F15" s="50">
        <f>IF(F5="","",F14*F10/100)</f>
      </c>
      <c r="G15" s="64"/>
      <c r="H15" s="64"/>
      <c r="I15" s="64"/>
      <c r="J15" s="64"/>
      <c r="K15" s="64"/>
    </row>
    <row r="16" spans="2:11" ht="19.5" customHeight="1">
      <c r="B16" s="132" t="s">
        <v>72</v>
      </c>
      <c r="C16" s="43">
        <f>IF(C11="","",C7*C11+C12*$C$3)</f>
      </c>
      <c r="D16" s="49">
        <f>IF(D11="","",D7*D11+D12*$C$3)</f>
      </c>
      <c r="E16" s="49">
        <f>IF(E11="","",E7*E11+E12*$C$3)</f>
      </c>
      <c r="F16" s="50">
        <f>IF(F11="","",F7*F11+F12*$C$3)</f>
      </c>
      <c r="G16" s="64"/>
      <c r="H16" s="64"/>
      <c r="I16" s="64"/>
      <c r="J16" s="64"/>
      <c r="K16" s="64"/>
    </row>
    <row r="17" spans="2:10" ht="19.5" customHeight="1" thickBot="1">
      <c r="B17" s="140" t="s">
        <v>73</v>
      </c>
      <c r="C17" s="44">
        <f>IF(C5="","",C15-C16)</f>
      </c>
      <c r="D17" s="51">
        <f>IF(D5="","",D15-D16)</f>
      </c>
      <c r="E17" s="51">
        <f>IF(E5="","",E15-E16)</f>
      </c>
      <c r="F17" s="52">
        <f>IF(F5="","",F15-F16)</f>
      </c>
      <c r="G17" s="141"/>
      <c r="H17" s="141"/>
      <c r="I17" s="141"/>
      <c r="J17" s="141"/>
    </row>
    <row r="18" spans="2:10" ht="19.5" customHeight="1">
      <c r="B18" s="142" t="s">
        <v>128</v>
      </c>
      <c r="C18" s="58"/>
      <c r="D18" s="58"/>
      <c r="E18" s="58"/>
      <c r="F18" s="58"/>
      <c r="G18" s="141"/>
      <c r="H18" s="141"/>
      <c r="I18" s="141"/>
      <c r="J18" s="141"/>
    </row>
    <row r="19" spans="2:10" ht="18.75">
      <c r="B19" s="141"/>
      <c r="C19" s="141"/>
      <c r="D19" s="141"/>
      <c r="E19" s="141"/>
      <c r="F19" s="141"/>
      <c r="G19" s="141"/>
      <c r="H19" s="141"/>
      <c r="I19" s="141"/>
      <c r="J19" s="141"/>
    </row>
    <row r="20" spans="2:10" ht="18.75">
      <c r="B20" s="72" t="s">
        <v>74</v>
      </c>
      <c r="C20" s="141" t="s">
        <v>75</v>
      </c>
      <c r="D20" s="141"/>
      <c r="E20" s="141"/>
      <c r="F20" s="141"/>
      <c r="G20" s="141"/>
      <c r="H20" s="141"/>
      <c r="I20" s="141"/>
      <c r="J20" s="141"/>
    </row>
    <row r="21" spans="2:10" ht="18.75">
      <c r="B21" s="141"/>
      <c r="C21" s="141" t="s">
        <v>76</v>
      </c>
      <c r="D21" s="141"/>
      <c r="E21" s="141"/>
      <c r="F21" s="141"/>
      <c r="G21" s="141"/>
      <c r="H21" s="141"/>
      <c r="I21" s="141"/>
      <c r="J21" s="141"/>
    </row>
    <row r="22" spans="2:10" ht="18.75">
      <c r="B22" s="141"/>
      <c r="C22" s="141"/>
      <c r="D22" s="141"/>
      <c r="E22" s="141"/>
      <c r="F22" s="141"/>
      <c r="G22" s="141"/>
      <c r="H22" s="141"/>
      <c r="I22" s="141"/>
      <c r="J22" s="141"/>
    </row>
    <row r="23" spans="2:10" ht="18.75">
      <c r="B23" s="63" t="s">
        <v>99</v>
      </c>
      <c r="C23" s="141"/>
      <c r="D23" s="141"/>
      <c r="E23" s="141"/>
      <c r="F23" s="141"/>
      <c r="G23" s="141"/>
      <c r="H23" s="141"/>
      <c r="I23" s="141"/>
      <c r="J23" s="141"/>
    </row>
    <row r="24" spans="2:10" ht="18.75">
      <c r="B24" s="63" t="s">
        <v>54</v>
      </c>
      <c r="C24" s="141"/>
      <c r="D24" s="141"/>
      <c r="E24" s="141"/>
      <c r="F24" s="141"/>
      <c r="G24" s="141"/>
      <c r="H24" s="141"/>
      <c r="I24" s="141"/>
      <c r="J24" s="141"/>
    </row>
    <row r="25" s="141" customFormat="1" ht="18" customHeight="1"/>
    <row r="26" spans="2:10" ht="18" customHeight="1">
      <c r="B26" s="141"/>
      <c r="C26" s="141"/>
      <c r="D26" s="141"/>
      <c r="E26" s="141"/>
      <c r="F26" s="141"/>
      <c r="G26" s="141"/>
      <c r="H26" s="141"/>
      <c r="I26" s="141"/>
      <c r="J26" s="141"/>
    </row>
    <row r="27" spans="2:11" ht="18" customHeight="1">
      <c r="B27" s="141"/>
      <c r="C27" s="141"/>
      <c r="D27" s="141"/>
      <c r="E27" s="141"/>
      <c r="F27" s="141"/>
      <c r="G27" s="141"/>
      <c r="H27" s="141"/>
      <c r="I27" s="141"/>
      <c r="J27" s="141"/>
      <c r="K27" s="64"/>
    </row>
    <row r="28" spans="2:11" ht="18" customHeight="1">
      <c r="B28" s="141"/>
      <c r="C28" s="141"/>
      <c r="D28" s="141"/>
      <c r="E28" s="141"/>
      <c r="F28" s="141"/>
      <c r="G28" s="141"/>
      <c r="H28" s="141"/>
      <c r="I28" s="141"/>
      <c r="J28" s="141"/>
      <c r="K28" s="64"/>
    </row>
    <row r="29" spans="2:11" ht="18" customHeight="1">
      <c r="B29" s="141"/>
      <c r="C29" s="141"/>
      <c r="D29" s="141"/>
      <c r="E29" s="141"/>
      <c r="F29" s="141"/>
      <c r="G29" s="141"/>
      <c r="H29" s="141"/>
      <c r="I29" s="141"/>
      <c r="J29" s="141"/>
      <c r="K29" s="64"/>
    </row>
    <row r="30" spans="2:11" ht="18" customHeight="1">
      <c r="B30" s="141"/>
      <c r="C30" s="141"/>
      <c r="D30" s="141"/>
      <c r="E30" s="141"/>
      <c r="F30" s="141"/>
      <c r="G30" s="141"/>
      <c r="H30" s="141"/>
      <c r="I30" s="141"/>
      <c r="J30" s="141"/>
      <c r="K30" s="64"/>
    </row>
    <row r="31" spans="2:11" ht="18" customHeight="1">
      <c r="B31" s="141"/>
      <c r="C31" s="141"/>
      <c r="D31" s="141"/>
      <c r="E31" s="141"/>
      <c r="F31" s="141"/>
      <c r="G31" s="141"/>
      <c r="H31" s="141"/>
      <c r="I31" s="141"/>
      <c r="J31" s="141"/>
      <c r="K31" s="64"/>
    </row>
    <row r="32" spans="2:11" ht="18" customHeight="1">
      <c r="B32" s="141"/>
      <c r="C32" s="141"/>
      <c r="D32" s="141"/>
      <c r="E32" s="141"/>
      <c r="F32" s="141"/>
      <c r="G32" s="141"/>
      <c r="H32" s="141"/>
      <c r="I32" s="141"/>
      <c r="J32" s="141"/>
      <c r="K32" s="64"/>
    </row>
    <row r="33" spans="2:11" ht="18" customHeight="1">
      <c r="B33" s="141"/>
      <c r="C33" s="141"/>
      <c r="D33" s="141"/>
      <c r="E33" s="141"/>
      <c r="F33" s="141"/>
      <c r="G33" s="141"/>
      <c r="H33" s="141"/>
      <c r="I33" s="141"/>
      <c r="J33" s="141"/>
      <c r="K33" s="64"/>
    </row>
    <row r="34" spans="2:11" ht="18" customHeight="1">
      <c r="B34" s="141"/>
      <c r="C34" s="141"/>
      <c r="D34" s="141"/>
      <c r="E34" s="141"/>
      <c r="F34" s="141"/>
      <c r="G34" s="141"/>
      <c r="H34" s="141"/>
      <c r="I34" s="141"/>
      <c r="J34" s="141"/>
      <c r="K34" s="64"/>
    </row>
    <row r="35" spans="2:10" ht="18" customHeight="1">
      <c r="B35" s="141"/>
      <c r="C35" s="141"/>
      <c r="D35" s="141"/>
      <c r="E35" s="141"/>
      <c r="F35" s="141"/>
      <c r="G35" s="141"/>
      <c r="H35" s="141"/>
      <c r="I35" s="141"/>
      <c r="J35" s="141"/>
    </row>
    <row r="36" spans="2:6" ht="18" customHeight="1">
      <c r="B36" s="141"/>
      <c r="C36" s="141"/>
      <c r="D36" s="141"/>
      <c r="E36" s="141"/>
      <c r="F36" s="141"/>
    </row>
    <row r="37" spans="2:6" ht="18" customHeight="1">
      <c r="B37" s="141"/>
      <c r="C37" s="141"/>
      <c r="D37" s="141"/>
      <c r="E37" s="141"/>
      <c r="F37" s="141"/>
    </row>
    <row r="38" spans="2:6" ht="18" customHeight="1">
      <c r="B38" s="141"/>
      <c r="C38" s="141"/>
      <c r="D38" s="141"/>
      <c r="E38" s="141"/>
      <c r="F38" s="141"/>
    </row>
  </sheetData>
  <sheetProtection sheet="1" objects="1" scenarios="1"/>
  <mergeCells count="1">
    <mergeCell ref="B2:F2"/>
  </mergeCells>
  <dataValidations count="2">
    <dataValidation type="decimal" allowBlank="1" showInputMessage="1" showErrorMessage="1" promptTitle="ME range restriction" prompt="This formula is not reliable outside the ranges of 6.5 to 11.5 MJ ME/kgDM because fodder feeding experiments do not have any values outside this range." sqref="D8:F8">
      <formula1>6.5</formula1>
      <formula2>11.5</formula2>
    </dataValidation>
    <dataValidation type="decimal" allowBlank="1" showInputMessage="1" showErrorMessage="1" promptTitle="ME range restriction" prompt="The formula used in this spreadsheet to calculate conversion to beef is not reliable outside the ranges of 6.5 to 11.5 MJ ME/kgDM because fodder feeding experiments do not have any values outside this range." sqref="C8">
      <formula1>6.5</formula1>
      <formula2>11.5</formula2>
    </dataValidation>
  </dataValidations>
  <hyperlinks>
    <hyperlink ref="B23" r:id="rId1" display="Feed cost calculator"/>
    <hyperlink ref="B24" r:id="rId2" display="Machinery cost guide"/>
  </hyperlinks>
  <printOptions headings="1"/>
  <pageMargins left="0.75" right="0.75" top="1" bottom="1" header="0.5" footer="0.5"/>
  <pageSetup cellComments="atEnd" horizontalDpi="600" verticalDpi="600" orientation="portrait" paperSize="9" scale="74" r:id="rId6"/>
  <colBreaks count="1" manualBreakCount="1">
    <brk id="8" max="65535" man="1"/>
  </colBreaks>
  <legacyDrawing r:id="rId5"/>
  <oleObjects>
    <oleObject progId="MSPhotoEd.3" shapeId="1119397"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Primary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Davies</dc:creator>
  <cp:keywords/>
  <dc:description/>
  <cp:lastModifiedBy>Lloyd Davies</cp:lastModifiedBy>
  <cp:lastPrinted>2009-01-29T03:18:24Z</cp:lastPrinted>
  <dcterms:created xsi:type="dcterms:W3CDTF">2008-11-12T02:49:32Z</dcterms:created>
  <dcterms:modified xsi:type="dcterms:W3CDTF">2009-05-19T07:02:45Z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